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320" windowHeight="10035" firstSheet="6" activeTab="9"/>
  </bookViews>
  <sheets>
    <sheet name="Generale Fondi Tab.1" sheetId="1" r:id="rId1"/>
    <sheet name="Generale Costi Presunti Tab.2" sheetId="4" r:id="rId2"/>
    <sheet name="Costi stabilizzazione Tab.3 " sheetId="5" r:id="rId3"/>
    <sheet name="Costi x turni ecc. Tab.4" sheetId="6" r:id="rId4"/>
    <sheet name="Flessibilità Tab.5" sheetId="7" r:id="rId5"/>
    <sheet name="Art.18 &quot;Ruolo&quot; Tab.6a)" sheetId="8" r:id="rId6"/>
    <sheet name="Art.18 &quot;Prestito&quot; Tab.6b) " sheetId="9" r:id="rId7"/>
    <sheet name="Art.18 &quot;Ruoli Provvis.&quot;Tab.6c) " sheetId="10" r:id="rId8"/>
    <sheet name="Generale Fondi Tab.7" sheetId="11" r:id="rId9"/>
    <sheet name="Generale Fondi Tab.8" sheetId="12" r:id="rId10"/>
  </sheets>
  <calcPr calcId="145621"/>
</workbook>
</file>

<file path=xl/calcChain.xml><?xml version="1.0" encoding="utf-8"?>
<calcChain xmlns="http://schemas.openxmlformats.org/spreadsheetml/2006/main">
  <c r="Q54" i="12" l="1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R53" i="12"/>
  <c r="R52" i="12"/>
  <c r="R54" i="12" s="1"/>
  <c r="R44" i="12"/>
  <c r="R37" i="12"/>
  <c r="Q25" i="12"/>
  <c r="Q30" i="12" s="1"/>
  <c r="P25" i="12"/>
  <c r="P30" i="12" s="1"/>
  <c r="O25" i="12"/>
  <c r="O30" i="12" s="1"/>
  <c r="N25" i="12"/>
  <c r="N30" i="12" s="1"/>
  <c r="M25" i="12"/>
  <c r="M30" i="12" s="1"/>
  <c r="L25" i="12"/>
  <c r="L30" i="12" s="1"/>
  <c r="K25" i="12"/>
  <c r="K30" i="12" s="1"/>
  <c r="J25" i="12"/>
  <c r="J30" i="12" s="1"/>
  <c r="I25" i="12"/>
  <c r="I30" i="12" s="1"/>
  <c r="H25" i="12"/>
  <c r="H30" i="12" s="1"/>
  <c r="G25" i="12"/>
  <c r="G30" i="12" s="1"/>
  <c r="F25" i="12"/>
  <c r="F30" i="12" s="1"/>
  <c r="E25" i="12"/>
  <c r="E30" i="12" s="1"/>
  <c r="D25" i="12"/>
  <c r="D30" i="12" s="1"/>
  <c r="C25" i="12"/>
  <c r="C30" i="12" s="1"/>
  <c r="B25" i="12"/>
  <c r="B30" i="12" s="1"/>
  <c r="R23" i="12"/>
  <c r="R22" i="12"/>
  <c r="R21" i="12"/>
  <c r="R25" i="12" s="1"/>
  <c r="Q15" i="12"/>
  <c r="O15" i="12"/>
  <c r="I15" i="12"/>
  <c r="R14" i="12"/>
  <c r="Q8" i="12"/>
  <c r="O8" i="12"/>
  <c r="I8" i="12"/>
  <c r="R7" i="12"/>
  <c r="R30" i="12" s="1"/>
  <c r="B27" i="11"/>
  <c r="B26" i="11"/>
  <c r="B25" i="11"/>
  <c r="B24" i="11"/>
  <c r="B15" i="11"/>
  <c r="B6" i="11"/>
  <c r="B5" i="11"/>
  <c r="B9" i="11" s="1"/>
  <c r="B17" i="11" s="1"/>
  <c r="B37" i="11" s="1"/>
  <c r="D22" i="10"/>
  <c r="D20" i="10"/>
  <c r="G18" i="10"/>
  <c r="F16" i="10"/>
  <c r="F22" i="10" s="1"/>
  <c r="D16" i="10"/>
  <c r="G16" i="10" s="1"/>
  <c r="F14" i="10"/>
  <c r="F20" i="10" s="1"/>
  <c r="D14" i="10"/>
  <c r="G14" i="10" s="1"/>
  <c r="G12" i="10"/>
  <c r="F10" i="10"/>
  <c r="F8" i="10" s="1"/>
  <c r="D10" i="10"/>
  <c r="G10" i="10" s="1"/>
  <c r="D8" i="10"/>
  <c r="D24" i="10" s="1"/>
  <c r="G6" i="10"/>
  <c r="D22" i="9"/>
  <c r="D20" i="9"/>
  <c r="G18" i="9"/>
  <c r="F16" i="9"/>
  <c r="F22" i="9" s="1"/>
  <c r="D16" i="9"/>
  <c r="G16" i="9" s="1"/>
  <c r="F14" i="9"/>
  <c r="F20" i="9" s="1"/>
  <c r="D14" i="9"/>
  <c r="G14" i="9" s="1"/>
  <c r="G12" i="9"/>
  <c r="F10" i="9"/>
  <c r="F8" i="9" s="1"/>
  <c r="D10" i="9"/>
  <c r="G10" i="9" s="1"/>
  <c r="D8" i="9"/>
  <c r="G8" i="9" s="1"/>
  <c r="G6" i="9"/>
  <c r="F22" i="8"/>
  <c r="D22" i="8"/>
  <c r="F20" i="8"/>
  <c r="D20" i="8"/>
  <c r="D18" i="8"/>
  <c r="D16" i="8"/>
  <c r="G16" i="8" s="1"/>
  <c r="D14" i="8"/>
  <c r="G14" i="8" s="1"/>
  <c r="F12" i="8"/>
  <c r="F18" i="8" s="1"/>
  <c r="D12" i="8"/>
  <c r="G12" i="8" s="1"/>
  <c r="D10" i="8"/>
  <c r="G10" i="8" s="1"/>
  <c r="D8" i="8"/>
  <c r="G8" i="8" s="1"/>
  <c r="F6" i="8"/>
  <c r="D6" i="8"/>
  <c r="C31" i="7"/>
  <c r="B31" i="7"/>
  <c r="D31" i="7" s="1"/>
  <c r="C30" i="7"/>
  <c r="B30" i="7"/>
  <c r="D30" i="7" s="1"/>
  <c r="E30" i="7" s="1"/>
  <c r="C29" i="7"/>
  <c r="B29" i="7"/>
  <c r="B32" i="7" s="1"/>
  <c r="C21" i="7"/>
  <c r="B21" i="7"/>
  <c r="D21" i="7" s="1"/>
  <c r="E21" i="7" s="1"/>
  <c r="C20" i="7"/>
  <c r="B20" i="7"/>
  <c r="D20" i="7" s="1"/>
  <c r="C19" i="7"/>
  <c r="B19" i="7"/>
  <c r="B22" i="7" s="1"/>
  <c r="D9" i="7"/>
  <c r="E9" i="7" s="1"/>
  <c r="B9" i="7"/>
  <c r="B8" i="7"/>
  <c r="B11" i="7" s="1"/>
  <c r="G59" i="6"/>
  <c r="I56" i="6"/>
  <c r="F56" i="6"/>
  <c r="F57" i="6" s="1"/>
  <c r="I53" i="6"/>
  <c r="F53" i="6"/>
  <c r="F54" i="6" s="1"/>
  <c r="J54" i="6" s="1"/>
  <c r="I50" i="6"/>
  <c r="F50" i="6"/>
  <c r="F51" i="6" s="1"/>
  <c r="I46" i="6"/>
  <c r="F46" i="6"/>
  <c r="F45" i="6"/>
  <c r="F44" i="6"/>
  <c r="F43" i="6"/>
  <c r="F42" i="6"/>
  <c r="F47" i="6" s="1"/>
  <c r="F39" i="6"/>
  <c r="F40" i="6" s="1"/>
  <c r="K40" i="6" s="1"/>
  <c r="F34" i="6"/>
  <c r="F29" i="6"/>
  <c r="E28" i="6"/>
  <c r="F28" i="6" s="1"/>
  <c r="E27" i="6"/>
  <c r="E32" i="6" s="1"/>
  <c r="F32" i="6" s="1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9" i="6"/>
  <c r="F8" i="6"/>
  <c r="F7" i="6"/>
  <c r="F6" i="6"/>
  <c r="C22" i="5"/>
  <c r="J21" i="5"/>
  <c r="K21" i="5" s="1"/>
  <c r="L21" i="5" s="1"/>
  <c r="E21" i="5"/>
  <c r="F21" i="5" s="1"/>
  <c r="G21" i="5" s="1"/>
  <c r="K20" i="5"/>
  <c r="L20" i="5" s="1"/>
  <c r="J20" i="5"/>
  <c r="F20" i="5"/>
  <c r="G20" i="5" s="1"/>
  <c r="E20" i="5"/>
  <c r="J18" i="5"/>
  <c r="K18" i="5" s="1"/>
  <c r="L18" i="5" s="1"/>
  <c r="F18" i="5"/>
  <c r="G18" i="5" s="1"/>
  <c r="E18" i="5"/>
  <c r="J17" i="5"/>
  <c r="K17" i="5" s="1"/>
  <c r="L17" i="5" s="1"/>
  <c r="E17" i="5"/>
  <c r="F17" i="5" s="1"/>
  <c r="G17" i="5" s="1"/>
  <c r="J16" i="5"/>
  <c r="K16" i="5" s="1"/>
  <c r="L16" i="5" s="1"/>
  <c r="E16" i="5"/>
  <c r="F16" i="5" s="1"/>
  <c r="G16" i="5" s="1"/>
  <c r="K15" i="5"/>
  <c r="L15" i="5" s="1"/>
  <c r="J15" i="5"/>
  <c r="F15" i="5"/>
  <c r="G15" i="5" s="1"/>
  <c r="E15" i="5"/>
  <c r="J14" i="5"/>
  <c r="K14" i="5" s="1"/>
  <c r="L14" i="5" s="1"/>
  <c r="F14" i="5"/>
  <c r="G14" i="5" s="1"/>
  <c r="E14" i="5"/>
  <c r="J13" i="5"/>
  <c r="K13" i="5" s="1"/>
  <c r="L13" i="5" s="1"/>
  <c r="E13" i="5"/>
  <c r="F13" i="5" s="1"/>
  <c r="G13" i="5" s="1"/>
  <c r="J11" i="5"/>
  <c r="K11" i="5" s="1"/>
  <c r="L11" i="5" s="1"/>
  <c r="E11" i="5"/>
  <c r="F11" i="5" s="1"/>
  <c r="G11" i="5" s="1"/>
  <c r="K10" i="5"/>
  <c r="L10" i="5" s="1"/>
  <c r="J10" i="5"/>
  <c r="F10" i="5"/>
  <c r="G10" i="5" s="1"/>
  <c r="E10" i="5"/>
  <c r="J9" i="5"/>
  <c r="K9" i="5" s="1"/>
  <c r="L9" i="5" s="1"/>
  <c r="F9" i="5"/>
  <c r="G9" i="5" s="1"/>
  <c r="E9" i="5"/>
  <c r="J8" i="5"/>
  <c r="K8" i="5" s="1"/>
  <c r="L8" i="5" s="1"/>
  <c r="E8" i="5"/>
  <c r="F8" i="5" s="1"/>
  <c r="G8" i="5" s="1"/>
  <c r="J7" i="5"/>
  <c r="K7" i="5" s="1"/>
  <c r="L7" i="5" s="1"/>
  <c r="E7" i="5"/>
  <c r="F7" i="5" s="1"/>
  <c r="G7" i="5" s="1"/>
  <c r="K6" i="5"/>
  <c r="L6" i="5" s="1"/>
  <c r="J6" i="5"/>
  <c r="F6" i="5"/>
  <c r="G6" i="5" s="1"/>
  <c r="E6" i="5"/>
  <c r="J5" i="5"/>
  <c r="K5" i="5" s="1"/>
  <c r="L5" i="5" s="1"/>
  <c r="F5" i="5"/>
  <c r="G5" i="5" s="1"/>
  <c r="E5" i="5"/>
  <c r="J4" i="5"/>
  <c r="K4" i="5" s="1"/>
  <c r="E4" i="5"/>
  <c r="F4" i="5" s="1"/>
  <c r="G4" i="5" s="1"/>
  <c r="B37" i="4"/>
  <c r="B13" i="4"/>
  <c r="B12" i="4"/>
  <c r="B11" i="4"/>
  <c r="B8" i="4"/>
  <c r="B22" i="4" s="1"/>
  <c r="B28" i="4" s="1"/>
  <c r="B25" i="1" s="1"/>
  <c r="B29" i="1" s="1"/>
  <c r="B26" i="1"/>
  <c r="B20" i="1"/>
  <c r="B8" i="1"/>
  <c r="B14" i="1" s="1"/>
  <c r="B22" i="1" s="1"/>
  <c r="K22" i="5" l="1"/>
  <c r="L4" i="5"/>
  <c r="K51" i="6"/>
  <c r="J51" i="6"/>
  <c r="E20" i="7"/>
  <c r="F20" i="7" s="1"/>
  <c r="F10" i="6"/>
  <c r="D8" i="7"/>
  <c r="D29" i="7"/>
  <c r="G22" i="8"/>
  <c r="G20" i="9"/>
  <c r="G20" i="10"/>
  <c r="F9" i="7"/>
  <c r="G18" i="8"/>
  <c r="G8" i="10"/>
  <c r="G24" i="10" s="1"/>
  <c r="G26" i="10" s="1"/>
  <c r="G28" i="10" s="1"/>
  <c r="G22" i="10"/>
  <c r="B29" i="11"/>
  <c r="B38" i="11" s="1"/>
  <c r="B40" i="11" s="1"/>
  <c r="G22" i="9"/>
  <c r="G24" i="9" s="1"/>
  <c r="G26" i="9" s="1"/>
  <c r="D24" i="9"/>
  <c r="D24" i="8"/>
  <c r="G6" i="8"/>
  <c r="G20" i="8"/>
  <c r="E31" i="7"/>
  <c r="F31" i="7" s="1"/>
  <c r="D19" i="7"/>
  <c r="F21" i="7"/>
  <c r="F30" i="7"/>
  <c r="K10" i="6"/>
  <c r="J10" i="6"/>
  <c r="J57" i="6"/>
  <c r="K57" i="6"/>
  <c r="J47" i="6"/>
  <c r="K47" i="6"/>
  <c r="E33" i="6"/>
  <c r="F33" i="6" s="1"/>
  <c r="K54" i="6"/>
  <c r="F27" i="6"/>
  <c r="E30" i="6"/>
  <c r="G22" i="5"/>
  <c r="G26" i="5" s="1"/>
  <c r="L22" i="5"/>
  <c r="L26" i="5" s="1"/>
  <c r="F22" i="5"/>
  <c r="B16" i="4"/>
  <c r="B40" i="4" s="1"/>
  <c r="B42" i="1" s="1"/>
  <c r="B33" i="1"/>
  <c r="B41" i="1" s="1"/>
  <c r="B44" i="1" s="1"/>
  <c r="E29" i="7" l="1"/>
  <c r="F29" i="7" s="1"/>
  <c r="F32" i="7" s="1"/>
  <c r="G24" i="8"/>
  <c r="G26" i="8" s="1"/>
  <c r="G28" i="8" s="1"/>
  <c r="E8" i="7"/>
  <c r="F8" i="7" s="1"/>
  <c r="F11" i="7" s="1"/>
  <c r="E19" i="7"/>
  <c r="F19" i="7" s="1"/>
  <c r="F22" i="7" s="1"/>
  <c r="F30" i="6"/>
  <c r="F37" i="6" s="1"/>
  <c r="E31" i="6"/>
  <c r="F31" i="6" s="1"/>
  <c r="J37" i="6" l="1"/>
  <c r="K37" i="6"/>
  <c r="K59" i="6" s="1"/>
</calcChain>
</file>

<file path=xl/sharedStrings.xml><?xml version="1.0" encoding="utf-8"?>
<sst xmlns="http://schemas.openxmlformats.org/spreadsheetml/2006/main" count="456" uniqueCount="209">
  <si>
    <t xml:space="preserve"> COSTITUZIONE F.U.P. - SU BASE ANNUA - 2010</t>
  </si>
  <si>
    <t>(Art.82 CCNL del 17 maggio 2004 e Art.26 CCNL biennio 2006 - 2007)</t>
  </si>
  <si>
    <t>Importo Lordo 
Amministrazione</t>
  </si>
  <si>
    <t>Risorse aventi carattere di certezza e stabilità</t>
  </si>
  <si>
    <t>ANNO 2010</t>
  </si>
  <si>
    <t>Totale risorse aventi carattere certezza e stabilità annue risultanti dalla relazione tecnica illustrativa al CCNI 15/09/2004</t>
  </si>
  <si>
    <t>Somme derivanti dall'art. 4 CCNL biennio 2004-05</t>
  </si>
  <si>
    <t>Incremento fondo applicazione art.82, c.2, alinea 5 CCNL 17/05/2004 
(RIA cessati anni 2004-05-06-07-08)</t>
  </si>
  <si>
    <t>Risorse per inquadramento personale immesso nei ruoli speciali Protezione civile (ex contrattista ex ordinanze)</t>
  </si>
  <si>
    <t>Risorse per inquadramento personale immesso nei ruoli a seguito di mobilità (ex poste ex apat ecc.)</t>
  </si>
  <si>
    <t>Art. 26, comma 1, - CCNL biennio 2006-07 - (€.12,94 x 13 mesi x 1855 unità come da relazione tecnica del CCNL)</t>
  </si>
  <si>
    <t>Art. 26, comma 2, - CCNL biennio 2006-07 - (50% di €. 10.984.906,00 consolidamento lavoro straordinario)</t>
  </si>
  <si>
    <t>Totale (A)</t>
  </si>
  <si>
    <t xml:space="preserve">Fondi da decurtare in via definitiva comprensivi degli oneri riflessi  </t>
  </si>
  <si>
    <t>Art. 26, c.3 CCNL biennio 2006-07 - Onere per Tratt. Econ. Fondamentale 38 H</t>
  </si>
  <si>
    <t>Art. 26, c.3 CCNL biennio 2006-07 - Onere per rivalutazione Ind. PCM 38 H</t>
  </si>
  <si>
    <t>Totale (B)</t>
  </si>
  <si>
    <t>Totale risorse aventi carattere di certezza e stabilità (A - B)</t>
  </si>
  <si>
    <t>Risorse aggiuntive</t>
  </si>
  <si>
    <t xml:space="preserve">Totale risorse personale di prestito in applicazione art.82, c.5 CCNL 17/05/2004 </t>
  </si>
  <si>
    <t xml:space="preserve">Totale risorse personale ruoli provvisori in applicazione art.28, c.4 CCNL 31/07/2009 </t>
  </si>
  <si>
    <t>Totale (C)</t>
  </si>
  <si>
    <t>Totale Fondi (A - B + C)</t>
  </si>
  <si>
    <t xml:space="preserve">RIEPILOGO FONDI E COSTI PRESUNTI </t>
  </si>
  <si>
    <t>TOTALE FONDI                                                                                  (1)</t>
  </si>
  <si>
    <t xml:space="preserve">TOTALE COSTI PRESUNTI  (ruolo - ruoli provvisori - prestito)          (2)                                                      </t>
  </si>
  <si>
    <t>Disponibilità utilizzabile ai sensi dell'art.15, ultimo comma           (1 - 2)</t>
  </si>
  <si>
    <t xml:space="preserve"> UTILIZZAZIONE F.U.P. - SU BASE ANNUA</t>
  </si>
  <si>
    <t>(Art.83 CCNL del 17 maggio 2004 e Art.27 CCNL biennio 2006 - 2007)</t>
  </si>
  <si>
    <t>COSTI PERSONALE DI RUOLO</t>
  </si>
  <si>
    <r>
      <t xml:space="preserve">Artt.4 e 5 - Costi per </t>
    </r>
    <r>
      <rPr>
        <b/>
        <u/>
        <sz val="11"/>
        <rFont val="MS Sans Serif"/>
        <family val="2"/>
      </rPr>
      <t>nuovi</t>
    </r>
    <r>
      <rPr>
        <sz val="11"/>
        <rFont val="MS Sans Serif"/>
        <family val="2"/>
      </rPr>
      <t xml:space="preserve"> "Sviluppi economici interne alle categorie" </t>
    </r>
  </si>
  <si>
    <t>Art.6 - Costi per "posizioni organizzative" (25 unità)</t>
  </si>
  <si>
    <t xml:space="preserve">Art.13 - Reperibilità </t>
  </si>
  <si>
    <t>Art.14 lettere A), B), C), D) ed E) - Turnazioni - Cessate esigenze Rischio Biologico ecc.</t>
  </si>
  <si>
    <t>Art.15 - Utilizzo flessibile della professionalità</t>
  </si>
  <si>
    <t xml:space="preserve">Art.18 - Indennità di Specificità Organizzativa  </t>
  </si>
  <si>
    <t>Costi per "Sviluppi economici interne alle aree" già espletati</t>
  </si>
  <si>
    <t xml:space="preserve">Costo per procedure di riqualificazione già espletate </t>
  </si>
  <si>
    <r>
      <t xml:space="preserve">Totale costi "su risorse </t>
    </r>
    <r>
      <rPr>
        <b/>
        <u/>
        <sz val="13.5"/>
        <rFont val="MS Sans Serif"/>
        <family val="2"/>
      </rPr>
      <t>stabili" (A)</t>
    </r>
    <r>
      <rPr>
        <b/>
        <sz val="13.5"/>
        <rFont val="MS Sans Serif"/>
        <family val="2"/>
      </rPr>
      <t xml:space="preserve"> </t>
    </r>
  </si>
  <si>
    <t xml:space="preserve">RIEPILOGO SOMME PER PERSONALE DI PRESTITO (art.28, c.4 CCNL)  </t>
  </si>
  <si>
    <t>Totale costi personale di prestito (B)</t>
  </si>
  <si>
    <t xml:space="preserve">RIEPILOGO SOMME PER PERSONALE RUOLI PROVVISORI (art.28, c.4 CCNL)  </t>
  </si>
  <si>
    <t>Totale costi personale Ruoli provvisori (C)</t>
  </si>
  <si>
    <t>Totale costi presunti (A + B + C)</t>
  </si>
  <si>
    <t>CALCOLO COSTI STABILIZZAZIONE PER INCREMENTO UNITARIO PER EFFETTO DEL PROLUNGAMENTO DELL'ORARIO DI LAVORO ORDINARIO DA 36 A 38 ORE SETTIMANALI - PERSONALE DI RUOLO</t>
  </si>
  <si>
    <t>Totale unità di ruolo in servizio al 20 luglio 2009 (compresa Protezione Civile SSPA)</t>
  </si>
  <si>
    <r>
      <t>FISSO</t>
    </r>
    <r>
      <rPr>
        <sz val="8"/>
        <color indexed="8"/>
        <rFont val="Verdana"/>
        <family val="2"/>
      </rPr>
      <t xml:space="preserve">
COSTO AGGIUNTIVO DI </t>
    </r>
    <r>
      <rPr>
        <b/>
        <sz val="8"/>
        <color indexed="8"/>
        <rFont val="Verdana"/>
        <family val="2"/>
      </rPr>
      <t>2 ORE</t>
    </r>
    <r>
      <rPr>
        <sz val="8"/>
        <color indexed="8"/>
        <rFont val="Verdana"/>
        <family val="2"/>
      </rPr>
      <t xml:space="preserve"> DI LAVORO ORDINARIO </t>
    </r>
  </si>
  <si>
    <r>
      <t>FISSO</t>
    </r>
    <r>
      <rPr>
        <sz val="8"/>
        <color indexed="8"/>
        <rFont val="Verdana"/>
        <family val="2"/>
      </rPr>
      <t xml:space="preserve">
TOTALE COSTO AGGIUNTIVO DI </t>
    </r>
    <r>
      <rPr>
        <b/>
        <sz val="8"/>
        <color indexed="8"/>
        <rFont val="Verdana"/>
        <family val="2"/>
      </rPr>
      <t>2 ORE</t>
    </r>
    <r>
      <rPr>
        <sz val="8"/>
        <color indexed="8"/>
        <rFont val="Verdana"/>
        <family val="2"/>
      </rPr>
      <t xml:space="preserve"> DI LAVORO ORDINARIO </t>
    </r>
  </si>
  <si>
    <r>
      <t>IND. PCM</t>
    </r>
    <r>
      <rPr>
        <sz val="8"/>
        <color indexed="8"/>
        <rFont val="Verdana"/>
        <family val="2"/>
      </rPr>
      <t xml:space="preserve">
QUOTA MAGGIORAZIONE ORARIO SERVIZIO</t>
    </r>
  </si>
  <si>
    <r>
      <t xml:space="preserve">COSTO TOTALE INCREMENTO </t>
    </r>
    <r>
      <rPr>
        <b/>
        <sz val="8"/>
        <color indexed="8"/>
        <rFont val="Verdana"/>
        <family val="2"/>
      </rPr>
      <t>INDENNITA' DI PRESIDENZA</t>
    </r>
  </si>
  <si>
    <t>Area
funzionale</t>
  </si>
  <si>
    <t>Posiz.
Econom.</t>
  </si>
  <si>
    <r>
      <t xml:space="preserve">TOTALE </t>
    </r>
    <r>
      <rPr>
        <b/>
        <sz val="7"/>
        <color indexed="8"/>
        <rFont val="Verdana"/>
        <family val="2"/>
      </rPr>
      <t>MENSILE</t>
    </r>
    <r>
      <rPr>
        <sz val="7"/>
        <color indexed="8"/>
        <rFont val="Verdana"/>
        <family val="2"/>
      </rPr>
      <t xml:space="preserve"> LORDO
</t>
    </r>
  </si>
  <si>
    <r>
      <t xml:space="preserve">TOTALE </t>
    </r>
    <r>
      <rPr>
        <b/>
        <sz val="7"/>
        <color indexed="8"/>
        <rFont val="Verdana"/>
        <family val="2"/>
      </rPr>
      <t>ANNUO</t>
    </r>
    <r>
      <rPr>
        <sz val="7"/>
        <color indexed="8"/>
        <rFont val="Verdana"/>
        <family val="2"/>
      </rPr>
      <t xml:space="preserve"> LORDO
(compresa 13^ mens.)</t>
    </r>
  </si>
  <si>
    <r>
      <t xml:space="preserve">TOTALE </t>
    </r>
    <r>
      <rPr>
        <b/>
        <sz val="7"/>
        <color indexed="8"/>
        <rFont val="Verdana"/>
        <family val="2"/>
      </rPr>
      <t>ANNUO</t>
    </r>
    <r>
      <rPr>
        <sz val="7"/>
        <color indexed="8"/>
        <rFont val="Verdana"/>
        <family val="2"/>
      </rPr>
      <t xml:space="preserve"> </t>
    </r>
    <r>
      <rPr>
        <b/>
        <sz val="7"/>
        <color indexed="8"/>
        <rFont val="Verdana"/>
        <family val="2"/>
      </rPr>
      <t>LORDO AMM.NE</t>
    </r>
    <r>
      <rPr>
        <sz val="7"/>
        <color indexed="8"/>
        <rFont val="Verdana"/>
        <family val="2"/>
      </rPr>
      <t xml:space="preserve">
(compresa 13^ mens.)</t>
    </r>
  </si>
  <si>
    <r>
      <t xml:space="preserve">TOTALE </t>
    </r>
    <r>
      <rPr>
        <b/>
        <sz val="7"/>
        <color indexed="8"/>
        <rFont val="Verdana"/>
        <family val="2"/>
      </rPr>
      <t>ANNUO</t>
    </r>
    <r>
      <rPr>
        <sz val="7"/>
        <color indexed="8"/>
        <rFont val="Verdana"/>
        <family val="2"/>
      </rPr>
      <t xml:space="preserve"> LORDO
</t>
    </r>
  </si>
  <si>
    <r>
      <t xml:space="preserve">TOTALE </t>
    </r>
    <r>
      <rPr>
        <b/>
        <sz val="7"/>
        <color indexed="8"/>
        <rFont val="Verdana"/>
        <family val="2"/>
      </rPr>
      <t>ANNUO</t>
    </r>
    <r>
      <rPr>
        <sz val="7"/>
        <color indexed="8"/>
        <rFont val="Verdana"/>
        <family val="2"/>
      </rPr>
      <t xml:space="preserve"> </t>
    </r>
    <r>
      <rPr>
        <b/>
        <sz val="7"/>
        <color indexed="8"/>
        <rFont val="Verdana"/>
        <family val="2"/>
      </rPr>
      <t>LORDO AMM.NE</t>
    </r>
    <r>
      <rPr>
        <sz val="7"/>
        <color indexed="8"/>
        <rFont val="Verdana"/>
        <family val="2"/>
      </rPr>
      <t xml:space="preserve">
</t>
    </r>
  </si>
  <si>
    <t>III</t>
  </si>
  <si>
    <t>R.E.</t>
  </si>
  <si>
    <t xml:space="preserve">F7 </t>
  </si>
  <si>
    <t xml:space="preserve">F6 </t>
  </si>
  <si>
    <t>F5 (ex C3-S)</t>
  </si>
  <si>
    <t>F4 (ex C3)</t>
  </si>
  <si>
    <t>F3 (ex C2)</t>
  </si>
  <si>
    <t>F2 (ex C1-S)</t>
  </si>
  <si>
    <t>F1 (ex C1)</t>
  </si>
  <si>
    <t>II</t>
  </si>
  <si>
    <t xml:space="preserve">F5 </t>
  </si>
  <si>
    <t>F4 (ex B3-S)</t>
  </si>
  <si>
    <t>F3 (ex B3)</t>
  </si>
  <si>
    <t>F2 (ex B2)</t>
  </si>
  <si>
    <t>F1 (ex B1)</t>
  </si>
  <si>
    <t>I</t>
  </si>
  <si>
    <t>F2 (ex A1-S)</t>
  </si>
  <si>
    <t>F1 (ex A1)</t>
  </si>
  <si>
    <t>DIC. 2009</t>
  </si>
  <si>
    <t>ART. 13 e ART. 14 - lettere A), B), C), D) ed E)</t>
  </si>
  <si>
    <t>Fattispecie</t>
  </si>
  <si>
    <t>Unità</t>
  </si>
  <si>
    <t>Prestazioni</t>
  </si>
  <si>
    <t>Aliquota</t>
  </si>
  <si>
    <t>Lordo dipendente</t>
  </si>
  <si>
    <t>Lordo</t>
  </si>
  <si>
    <t xml:space="preserve">al Lordo Oneri Riflessi </t>
  </si>
  <si>
    <t>Lorda</t>
  </si>
  <si>
    <t>reperibilità 6 ore</t>
  </si>
  <si>
    <t>reperibilità 8 ore</t>
  </si>
  <si>
    <t>reperibilità 10 ore</t>
  </si>
  <si>
    <t>reperibilità 11 o 12  ore</t>
  </si>
  <si>
    <t>Reperibilità art.13)</t>
  </si>
  <si>
    <t>orario notturno 20-02 (6 ore)</t>
  </si>
  <si>
    <t>orario notturno 02-08 (6 ore)</t>
  </si>
  <si>
    <t>orario festivo 08-14</t>
  </si>
  <si>
    <t>orario festivo 14-20</t>
  </si>
  <si>
    <t>orario notturno festivo 20-02 (6 ore)</t>
  </si>
  <si>
    <t>orario notturno festivo 02-08 (6 ore)</t>
  </si>
  <si>
    <t>sabato pomeriggio 14-20</t>
  </si>
  <si>
    <t>grandi festività minori  diurno 08-14</t>
  </si>
  <si>
    <t>grandi festività minori  diurno 14-20</t>
  </si>
  <si>
    <t>grandi festività minori notturno 20-02 (6 ore)</t>
  </si>
  <si>
    <t>grandi festività minori notturno 02-08 (6 ore)</t>
  </si>
  <si>
    <t>grandi festività maggiori diurno 08-14 (1 gennaio - 25 dicembre)</t>
  </si>
  <si>
    <t>grandi festività maggiori diurno 14-20 (1 gennaio -25 dicembre)</t>
  </si>
  <si>
    <t>grandi festività maggiori notturno 20-02 (6 ore)</t>
  </si>
  <si>
    <t>grandi festività maggiori notturno 02-08 (6 ore)</t>
  </si>
  <si>
    <t>eccedenti fascia oraria 08-20 - 1 ora dopo le 20  turno feriale</t>
  </si>
  <si>
    <t>eccedenti fascia oraria 08-20 - 1 ora prima delle 8  turno feriale</t>
  </si>
  <si>
    <t>eccedenti fascia oraria 08-20 - 1 ora prima delle 8 turno festivo</t>
  </si>
  <si>
    <t>eccedenti fascia oraria 08-20 - 1,30 ora dopo le 20  turno feriale</t>
  </si>
  <si>
    <t>eccedenti fascia oraria 08-20 - 1,30 ore prima delle 8 turno feriale</t>
  </si>
  <si>
    <t>eccedenti fascia oraria 08-20 - 2 ore dopo le 20  turno feriale</t>
  </si>
  <si>
    <t>eccedenti fascia oraria 08-20 - 2 ore prima delle 8  turno feriale</t>
  </si>
  <si>
    <t>eccedenti fascia oraria 08-20 - 2 ore prima delle 8 turno festivo</t>
  </si>
  <si>
    <t>Turnazioni art.14 lett.A)</t>
  </si>
  <si>
    <t>Protrazione dell'orario di lavoro ordinario fino a "cessate esigenze"</t>
  </si>
  <si>
    <t>Cessate esigenze art.14 lett.B)</t>
  </si>
  <si>
    <t>fotoriproduzione e stampa di tipo tipografico</t>
  </si>
  <si>
    <t>accett.corrisp.con macchine ad emissione di raggi e mov.pacchi</t>
  </si>
  <si>
    <t>centralino centrali telefoniche, cifra</t>
  </si>
  <si>
    <t>Rischio Biologico</t>
  </si>
  <si>
    <t>manutenzione idraulica elettrica e falegnameria</t>
  </si>
  <si>
    <t>attività svolta dal personale sanitario presso Uff. Medico Competente</t>
  </si>
  <si>
    <t>Rischio biologico art.14 lett. C)</t>
  </si>
  <si>
    <t>esposizione a rischi - indennità centralinisti non vedenti</t>
  </si>
  <si>
    <t>Central. non vedenti art.14 lett.D)</t>
  </si>
  <si>
    <t>uffici/sportelli relazioni pubblico</t>
  </si>
  <si>
    <t>Relazioni pubblico art.14 lett.E)</t>
  </si>
  <si>
    <t>cassiere/vice cassiere</t>
  </si>
  <si>
    <t>Cassa art.14 lett.E)</t>
  </si>
  <si>
    <t xml:space="preserve">TOTALE SPESA ANNUA LORDA ART.14 lettere A), B), C), D) ed E) COMPRENSIVA DEGLI ONERI A CARICO DELLO STATO </t>
  </si>
  <si>
    <r>
      <t xml:space="preserve">N.B. - La spesa per </t>
    </r>
    <r>
      <rPr>
        <b/>
        <u/>
        <sz val="11"/>
        <rFont val="Arial"/>
        <family val="2"/>
      </rPr>
      <t>reperibilità,</t>
    </r>
    <r>
      <rPr>
        <b/>
        <sz val="11"/>
        <rFont val="Arial"/>
        <family val="2"/>
      </rPr>
      <t xml:space="preserve"> tenuto conto delle prestazioni effettuate e delle unità coinvolte nell'anno 2008, è relativa per 270.000 euro </t>
    </r>
  </si>
  <si>
    <t xml:space="preserve">          al personale di ruolo e la restante somma di 270.000 euro per quello di prestito.  </t>
  </si>
  <si>
    <r>
      <t xml:space="preserve">        - La spesa per </t>
    </r>
    <r>
      <rPr>
        <b/>
        <u/>
        <sz val="11"/>
        <rFont val="Arial"/>
        <family val="2"/>
      </rPr>
      <t>turnazioni, rischio ecc</t>
    </r>
    <r>
      <rPr>
        <b/>
        <sz val="11"/>
        <rFont val="Arial"/>
        <family val="2"/>
      </rPr>
      <t xml:space="preserve">., tenuto conto delle prestazioni effettuate e delle unità coinvolte nell'anno 2008, è relativa </t>
    </r>
  </si>
  <si>
    <t xml:space="preserve">          per 434.000 euro al personale di ruolo e la restante somma di 434.000 euro per quello di prestito  </t>
  </si>
  <si>
    <t>ART.15 - UTILIZZO FLESSIBILITA' DELLA PROFESSIONALITA'</t>
  </si>
  <si>
    <t>PERSONALE DI RUOLO</t>
  </si>
  <si>
    <t>Area</t>
  </si>
  <si>
    <t>Totale</t>
  </si>
  <si>
    <t>Totale al lordo</t>
  </si>
  <si>
    <t>in servizio</t>
  </si>
  <si>
    <t>Lorda giornaliera</t>
  </si>
  <si>
    <t>Oneri Sociali</t>
  </si>
  <si>
    <t xml:space="preserve"> "A"</t>
  </si>
  <si>
    <t>"B"</t>
  </si>
  <si>
    <t xml:space="preserve">Costo totale  </t>
  </si>
  <si>
    <t>PERSONALE DI PRESTITO</t>
  </si>
  <si>
    <t>Costo totale per personale "Fuori Comparto PCM"</t>
  </si>
  <si>
    <t>PERSONALE DEI RUOLI PROVVISORI</t>
  </si>
  <si>
    <t>Costo totale per personale "ruoli provvisori"</t>
  </si>
  <si>
    <r>
      <t xml:space="preserve">SPESA PER IL PERSONALE DI </t>
    </r>
    <r>
      <rPr>
        <b/>
        <u/>
        <sz val="11"/>
        <color indexed="8"/>
        <rFont val="Verdana"/>
        <family val="2"/>
      </rPr>
      <t>RUOLO</t>
    </r>
    <r>
      <rPr>
        <b/>
        <sz val="11"/>
        <color indexed="8"/>
        <rFont val="Verdana"/>
        <family val="2"/>
      </rPr>
      <t xml:space="preserve"> DESTINATARIO DELL'INDENNITA' DI SPECIFICITA' ORGANIZZATIVA</t>
    </r>
  </si>
  <si>
    <t>CATEGORIA</t>
  </si>
  <si>
    <t>Totale
unità</t>
  </si>
  <si>
    <t>%</t>
  </si>
  <si>
    <t>unità</t>
  </si>
  <si>
    <t>Ore Mensili</t>
  </si>
  <si>
    <t>IMPORTO MENSILE</t>
  </si>
  <si>
    <t>TOTALE SPESA</t>
  </si>
  <si>
    <t>LORDO DIPENDENTE</t>
  </si>
  <si>
    <t>ANNUA LORDA</t>
  </si>
  <si>
    <t>A (ex III area)</t>
  </si>
  <si>
    <t>B (ex II area)</t>
  </si>
  <si>
    <t>B (ex I area)</t>
  </si>
  <si>
    <r>
      <t xml:space="preserve">TOTALE UNITA' DI RUOLO </t>
    </r>
    <r>
      <rPr>
        <b/>
        <sz val="8"/>
        <color indexed="8"/>
        <rFont val="Verdana"/>
        <family val="2"/>
      </rPr>
      <t xml:space="preserve">(*) </t>
    </r>
  </si>
  <si>
    <t>TOTALE SPESA ANNUA LORDA DIPENDENTE</t>
  </si>
  <si>
    <t xml:space="preserve">TOTALE SPESA ANNUA LORDA COMPRENSIVA DEGLI ONERI A CARICO DELLO STATO </t>
  </si>
  <si>
    <t xml:space="preserve">TOTALE SPESA DIC. 2009 AL LORDO ONERI A CARICO DELLO STATO </t>
  </si>
  <si>
    <t>(*) con esclusione del personale in servizio presso:</t>
  </si>
  <si>
    <t>- Scuola Superiore Pubblica Amministrazione</t>
  </si>
  <si>
    <r>
      <t xml:space="preserve">SPESA PER IL PERSONALE DI </t>
    </r>
    <r>
      <rPr>
        <b/>
        <u/>
        <sz val="11"/>
        <color indexed="8"/>
        <rFont val="Verdana"/>
        <family val="2"/>
      </rPr>
      <t>PRESTITO</t>
    </r>
    <r>
      <rPr>
        <b/>
        <sz val="11"/>
        <color indexed="8"/>
        <rFont val="Verdana"/>
        <family val="2"/>
      </rPr>
      <t xml:space="preserve"> DESTINATARIO DELL'INDENNITA' DI SPECIFICITA' ORGANIZZATIVA</t>
    </r>
  </si>
  <si>
    <t>AREA</t>
  </si>
  <si>
    <r>
      <t xml:space="preserve">TOTALE UNITA' DI PRESTITO </t>
    </r>
    <r>
      <rPr>
        <b/>
        <sz val="8"/>
        <color indexed="8"/>
        <rFont val="Verdana"/>
        <family val="2"/>
      </rPr>
      <t xml:space="preserve">(*) </t>
    </r>
  </si>
  <si>
    <r>
      <t xml:space="preserve">SPESA PER IL PERSONALE DEI </t>
    </r>
    <r>
      <rPr>
        <b/>
        <u/>
        <sz val="11"/>
        <color indexed="8"/>
        <rFont val="Verdana"/>
        <family val="2"/>
      </rPr>
      <t>RUOLI PROVVISORI</t>
    </r>
    <r>
      <rPr>
        <b/>
        <sz val="11"/>
        <color indexed="8"/>
        <rFont val="Verdana"/>
        <family val="2"/>
      </rPr>
      <t xml:space="preserve"> DESTINATARIO DELL'INDENNITA' DI SPECIFICITA' ORGANIZZATIVA</t>
    </r>
  </si>
  <si>
    <t xml:space="preserve"> COSTITUZIONE F.U.P. - Dicembre 2009 - </t>
  </si>
  <si>
    <t>Art. 26, comma 1, - CCNL biennio 2006-07 - (€.12,94 x 13 mesi x 1855 unità come da relazione tecnica del CCNL) nov-dic.2007 - anni 2008 e 2009</t>
  </si>
  <si>
    <t>Art. 26, comma 2, - CCNL biennio 2006-07 - (1/12 del 50% di €.10.984.906,00 consolidamento lavoro straordinario)</t>
  </si>
  <si>
    <t>Spesa presunta dicembre 2009 art.18 CCNI 15/09/2004 
(900,00-700,00-600,00 x 1612 unità + oneri riflessi)</t>
  </si>
  <si>
    <t>Art. 26, c.3 CCNL biennio 2006-07 - Onere per Tratt. Econ. Fondamentale 38 H - dicembre 2009</t>
  </si>
  <si>
    <t>Art. 26, c.3 CCNL biennio 2006-07 - Onere per rivalutazione Ind. PCM 38 H - dicembre 2009</t>
  </si>
  <si>
    <t>Totale risorse aventi carattere di certezza e stabilità (A - B) (1)</t>
  </si>
  <si>
    <t xml:space="preserve"> UTILIZZAZIONE F.U.P. - dicembre 2009 -</t>
  </si>
  <si>
    <t>Nuovo Art.18 - Indennità di Specificità Organizzativa -</t>
  </si>
  <si>
    <r>
      <t xml:space="preserve">Totale costi "su risorse </t>
    </r>
    <r>
      <rPr>
        <b/>
        <u/>
        <sz val="13.5"/>
        <rFont val="MS Sans Serif"/>
        <family val="2"/>
      </rPr>
      <t>stabili" (2)</t>
    </r>
  </si>
  <si>
    <t>RIEPILOGO FONDI E COSTI PRESUNTI - dicembre 2009</t>
  </si>
  <si>
    <t xml:space="preserve">                                                                             Disponibilità     (1 - 2)</t>
  </si>
  <si>
    <t>UNITA' IN SERVIZIO A SETTEMBRE 2009</t>
  </si>
  <si>
    <t>Ruolo</t>
  </si>
  <si>
    <t>R. E.</t>
  </si>
  <si>
    <t>3^area</t>
  </si>
  <si>
    <t>2^area</t>
  </si>
  <si>
    <t>1^area</t>
  </si>
  <si>
    <t>F7</t>
  </si>
  <si>
    <t>F6</t>
  </si>
  <si>
    <t>F5</t>
  </si>
  <si>
    <t>F4</t>
  </si>
  <si>
    <t>F3</t>
  </si>
  <si>
    <t>F2</t>
  </si>
  <si>
    <t>F1</t>
  </si>
  <si>
    <t>Prestito</t>
  </si>
  <si>
    <t>Ruoli Provvisori</t>
  </si>
  <si>
    <t>CIPE</t>
  </si>
  <si>
    <t>TURISMO</t>
  </si>
  <si>
    <t>SPORT</t>
  </si>
  <si>
    <t>Totale Cipe Turismo e Sport</t>
  </si>
  <si>
    <t>TOTALE RUOLO E PRESTITO</t>
  </si>
  <si>
    <t>Diretta collaborazione</t>
  </si>
  <si>
    <t>Comandato presso altre amministrazione</t>
  </si>
  <si>
    <t>SCUOLA SUPERIORE PUBBLICA AMMINISTRAZIONE</t>
  </si>
  <si>
    <t xml:space="preserve">PERSONALE DI PRESTITO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</si>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</sst>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-[$€-2]\ * #,##0.00_-;\-[$€-2]\ * #,##0.00_-;_-[$€-2]\ * &quot;-&quot;??_-;_-@_-"/>
    <numFmt numFmtId="166" formatCode="_-[$€-2]\ * #,##0.00_-;\-[$€-2]\ * #,##0.00_-;_-[$€-2]\ * &quot;-&quot;??_-"/>
    <numFmt numFmtId="167" formatCode="_-[$€-2]\ * #,##0.00_-;\-[$€-2]\ * #,##0.00_-;_-[$€-2]\ * &quot;-&quot;_-;_-@_-"/>
    <numFmt numFmtId="168" formatCode="_-[$€-2]\ * #,##0_-;\-[$€-2]\ * #,##0_-;_-[$€-2]\ * &quot;-&quot;_-;_-@_-"/>
  </numFmts>
  <fonts count="54" x14ac:knownFonts="1">
    <font>
      <sz val="11"/>
      <color theme="1"/>
      <name val="Calibri"/>
      <family val="2"/>
      <scheme val="minor"/>
    </font>
    <font>
      <b/>
      <sz val="16"/>
      <name val="MS Sans Serif"/>
      <family val="2"/>
    </font>
    <font>
      <sz val="11"/>
      <name val="MS Sans Serif"/>
      <family val="2"/>
    </font>
    <font>
      <b/>
      <sz val="13.5"/>
      <name val="MS Sans Serif"/>
      <family val="2"/>
    </font>
    <font>
      <b/>
      <sz val="11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3"/>
      <name val="MS Sans Serif"/>
      <family val="2"/>
    </font>
    <font>
      <b/>
      <u/>
      <sz val="11"/>
      <name val="MS Sans Serif"/>
      <family val="2"/>
    </font>
    <font>
      <b/>
      <u/>
      <sz val="13.5"/>
      <name val="MS Sans Serif"/>
      <family val="2"/>
    </font>
    <font>
      <sz val="13.5"/>
      <name val="MS Sans Serif"/>
      <family val="2"/>
    </font>
    <font>
      <sz val="11"/>
      <color theme="1"/>
      <name val="Calibri"/>
      <family val="2"/>
      <scheme val="minor"/>
    </font>
    <font>
      <b/>
      <sz val="11"/>
      <color indexed="8"/>
      <name val="Verdana"/>
      <family val="2"/>
    </font>
    <font>
      <sz val="12"/>
      <color indexed="8"/>
      <name val="Verdana"/>
      <family val="2"/>
    </font>
    <font>
      <sz val="8"/>
      <color indexed="8"/>
      <name val="Verdana"/>
      <family val="2"/>
    </font>
    <font>
      <b/>
      <u/>
      <sz val="8"/>
      <color indexed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2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1"/>
      <color indexed="8"/>
      <name val="Verdana"/>
      <family val="2"/>
    </font>
    <font>
      <sz val="10"/>
      <color indexed="8"/>
      <name val="MS Sans Serif"/>
      <family val="2"/>
    </font>
    <font>
      <b/>
      <sz val="14"/>
      <color indexed="8"/>
      <name val="Verdana"/>
      <family val="2"/>
    </font>
    <font>
      <b/>
      <sz val="14"/>
      <name val="Small Fonts"/>
      <family val="2"/>
    </font>
    <font>
      <sz val="6"/>
      <name val="Small Fonts"/>
      <family val="2"/>
    </font>
    <font>
      <b/>
      <sz val="16"/>
      <name val="Comic Sans MS"/>
      <family val="4"/>
    </font>
    <font>
      <sz val="12"/>
      <name val="Comic Sans MS"/>
      <family val="4"/>
    </font>
    <font>
      <b/>
      <sz val="7"/>
      <name val="Comic Sans MS"/>
      <family val="4"/>
    </font>
    <font>
      <sz val="7"/>
      <name val="Comic Sans MS"/>
      <family val="4"/>
    </font>
    <font>
      <sz val="8"/>
      <name val="Comic Sans MS"/>
      <family val="4"/>
    </font>
    <font>
      <sz val="6"/>
      <name val="Comic Sans MS"/>
      <family val="4"/>
    </font>
    <font>
      <b/>
      <sz val="7"/>
      <color indexed="10"/>
      <name val="Comic Sans MS"/>
      <family val="4"/>
    </font>
    <font>
      <b/>
      <sz val="8"/>
      <name val="Comic Sans MS"/>
      <family val="4"/>
    </font>
    <font>
      <sz val="10"/>
      <name val="Comic Sans MS"/>
      <family val="4"/>
    </font>
    <font>
      <b/>
      <sz val="7"/>
      <name val="Small Fonts"/>
      <family val="2"/>
    </font>
    <font>
      <sz val="7"/>
      <name val="Small Fonts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1" fontId="15" fillId="0" borderId="0" applyFont="0" applyFill="0" applyBorder="0" applyAlignment="0" applyProtection="0"/>
    <xf numFmtId="0" fontId="30" fillId="0" borderId="0"/>
    <xf numFmtId="166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</cellStyleXfs>
  <cellXfs count="40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164" fontId="6" fillId="0" borderId="5" xfId="0" applyNumberFormat="1" applyFont="1" applyBorder="1" applyAlignment="1">
      <alignment vertical="center"/>
    </xf>
    <xf numFmtId="164" fontId="6" fillId="0" borderId="6" xfId="0" applyNumberFormat="1" applyFont="1" applyBorder="1"/>
    <xf numFmtId="0" fontId="5" fillId="0" borderId="0" xfId="0" applyFont="1" applyAlignment="1">
      <alignment horizontal="right"/>
    </xf>
    <xf numFmtId="164" fontId="5" fillId="0" borderId="1" xfId="0" applyNumberFormat="1" applyFont="1" applyBorder="1"/>
    <xf numFmtId="0" fontId="5" fillId="0" borderId="0" xfId="0" applyFont="1"/>
    <xf numFmtId="41" fontId="5" fillId="0" borderId="0" xfId="0" applyNumberFormat="1" applyFont="1" applyBorder="1"/>
    <xf numFmtId="0" fontId="7" fillId="0" borderId="3" xfId="0" applyFont="1" applyBorder="1" applyAlignment="1">
      <alignment vertical="center"/>
    </xf>
    <xf numFmtId="164" fontId="6" fillId="0" borderId="7" xfId="0" applyNumberFormat="1" applyFont="1" applyBorder="1"/>
    <xf numFmtId="164" fontId="5" fillId="0" borderId="0" xfId="0" applyNumberFormat="1" applyFont="1" applyBorder="1"/>
    <xf numFmtId="0" fontId="8" fillId="0" borderId="0" xfId="0" applyFont="1" applyAlignment="1">
      <alignment horizontal="right" vertical="center"/>
    </xf>
    <xf numFmtId="164" fontId="8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1" fontId="5" fillId="0" borderId="0" xfId="0" applyNumberFormat="1" applyFont="1" applyBorder="1" applyAlignment="1">
      <alignment horizontal="center" vertical="center"/>
    </xf>
    <xf numFmtId="164" fontId="6" fillId="0" borderId="2" xfId="0" applyNumberFormat="1" applyFont="1" applyBorder="1"/>
    <xf numFmtId="0" fontId="7" fillId="0" borderId="8" xfId="0" applyFont="1" applyBorder="1" applyAlignment="1">
      <alignment vertical="center" wrapText="1"/>
    </xf>
    <xf numFmtId="164" fontId="6" fillId="0" borderId="9" xfId="0" applyNumberFormat="1" applyFont="1" applyBorder="1"/>
    <xf numFmtId="164" fontId="5" fillId="3" borderId="1" xfId="0" applyNumberFormat="1" applyFont="1" applyFill="1" applyBorder="1"/>
    <xf numFmtId="0" fontId="5" fillId="0" borderId="0" xfId="0" applyFont="1" applyAlignment="1">
      <alignment horizontal="center"/>
    </xf>
    <xf numFmtId="41" fontId="5" fillId="0" borderId="6" xfId="0" applyNumberFormat="1" applyFont="1" applyBorder="1"/>
    <xf numFmtId="164" fontId="2" fillId="0" borderId="0" xfId="0" applyNumberFormat="1" applyFont="1" applyBorder="1"/>
    <xf numFmtId="0" fontId="3" fillId="4" borderId="0" xfId="0" applyFont="1" applyFill="1" applyAlignment="1">
      <alignment horizontal="right"/>
    </xf>
    <xf numFmtId="164" fontId="3" fillId="4" borderId="10" xfId="0" applyNumberFormat="1" applyFont="1" applyFill="1" applyBorder="1"/>
    <xf numFmtId="0" fontId="3" fillId="0" borderId="0" xfId="0" applyFont="1"/>
    <xf numFmtId="0" fontId="2" fillId="0" borderId="0" xfId="0" applyFont="1" applyBorder="1"/>
    <xf numFmtId="41" fontId="2" fillId="0" borderId="0" xfId="0" applyNumberFormat="1" applyFont="1" applyBorder="1"/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0" fontId="10" fillId="0" borderId="13" xfId="0" applyFont="1" applyFill="1" applyBorder="1" applyAlignment="1">
      <alignment horizontal="left"/>
    </xf>
    <xf numFmtId="164" fontId="10" fillId="0" borderId="14" xfId="0" applyNumberFormat="1" applyFont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164" fontId="11" fillId="3" borderId="14" xfId="0" applyNumberFormat="1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164" fontId="9" fillId="0" borderId="1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64" fontId="6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20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164" fontId="6" fillId="0" borderId="24" xfId="0" applyNumberFormat="1" applyFont="1" applyBorder="1" applyAlignment="1">
      <alignment vertical="center"/>
    </xf>
    <xf numFmtId="0" fontId="2" fillId="0" borderId="25" xfId="0" applyFont="1" applyBorder="1"/>
    <xf numFmtId="0" fontId="3" fillId="4" borderId="0" xfId="0" applyFont="1" applyFill="1" applyBorder="1" applyAlignment="1">
      <alignment horizontal="right"/>
    </xf>
    <xf numFmtId="0" fontId="14" fillId="0" borderId="0" xfId="0" applyFont="1" applyBorder="1"/>
    <xf numFmtId="0" fontId="4" fillId="0" borderId="26" xfId="0" applyFont="1" applyBorder="1" applyAlignment="1">
      <alignment vertical="center"/>
    </xf>
    <xf numFmtId="41" fontId="4" fillId="0" borderId="27" xfId="0" applyNumberFormat="1" applyFont="1" applyBorder="1" applyAlignment="1">
      <alignment vertical="center"/>
    </xf>
    <xf numFmtId="0" fontId="0" fillId="0" borderId="0" xfId="0" applyBorder="1"/>
    <xf numFmtId="0" fontId="10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164" fontId="6" fillId="0" borderId="32" xfId="0" applyNumberFormat="1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164" fontId="6" fillId="0" borderId="34" xfId="0" applyNumberFormat="1" applyFont="1" applyBorder="1"/>
    <xf numFmtId="0" fontId="2" fillId="0" borderId="35" xfId="0" applyFont="1" applyBorder="1" applyAlignment="1">
      <alignment vertical="center"/>
    </xf>
    <xf numFmtId="164" fontId="6" fillId="0" borderId="36" xfId="0" applyNumberFormat="1" applyFont="1" applyBorder="1"/>
    <xf numFmtId="0" fontId="2" fillId="0" borderId="37" xfId="0" applyFont="1" applyBorder="1" applyAlignment="1">
      <alignment vertical="center"/>
    </xf>
    <xf numFmtId="164" fontId="6" fillId="0" borderId="38" xfId="0" applyNumberFormat="1" applyFont="1" applyBorder="1"/>
    <xf numFmtId="0" fontId="3" fillId="4" borderId="39" xfId="0" applyFont="1" applyFill="1" applyBorder="1" applyAlignment="1">
      <alignment horizontal="right"/>
    </xf>
    <xf numFmtId="164" fontId="3" fillId="4" borderId="40" xfId="0" applyNumberFormat="1" applyFont="1" applyFill="1" applyBorder="1"/>
    <xf numFmtId="0" fontId="2" fillId="0" borderId="41" xfId="0" applyFont="1" applyBorder="1" applyAlignment="1">
      <alignment vertical="center"/>
    </xf>
    <xf numFmtId="164" fontId="6" fillId="5" borderId="42" xfId="0" applyNumberFormat="1" applyFont="1" applyFill="1" applyBorder="1" applyAlignment="1">
      <alignment vertical="center"/>
    </xf>
    <xf numFmtId="164" fontId="6" fillId="5" borderId="32" xfId="0" applyNumberFormat="1" applyFont="1" applyFill="1" applyBorder="1" applyAlignment="1">
      <alignment vertical="center"/>
    </xf>
    <xf numFmtId="0" fontId="3" fillId="0" borderId="0" xfId="0" applyFont="1" applyBorder="1"/>
    <xf numFmtId="0" fontId="17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21" fillId="4" borderId="4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/>
    <xf numFmtId="0" fontId="23" fillId="0" borderId="17" xfId="0" applyNumberFormat="1" applyFont="1" applyFill="1" applyBorder="1" applyAlignment="1" applyProtection="1">
      <alignment horizontal="center" vertical="center"/>
    </xf>
    <xf numFmtId="0" fontId="23" fillId="0" borderId="18" xfId="0" applyNumberFormat="1" applyFont="1" applyFill="1" applyBorder="1" applyAlignment="1" applyProtection="1">
      <alignment horizontal="center" vertical="center"/>
    </xf>
    <xf numFmtId="0" fontId="24" fillId="0" borderId="45" xfId="0" applyNumberFormat="1" applyFont="1" applyFill="1" applyBorder="1" applyAlignment="1" applyProtection="1">
      <alignment horizontal="center" vertical="center"/>
    </xf>
    <xf numFmtId="164" fontId="23" fillId="0" borderId="17" xfId="1" applyNumberFormat="1" applyFont="1" applyFill="1" applyBorder="1" applyAlignment="1" applyProtection="1">
      <alignment horizontal="center" vertical="center"/>
    </xf>
    <xf numFmtId="164" fontId="23" fillId="0" borderId="46" xfId="1" applyNumberFormat="1" applyFont="1" applyFill="1" applyBorder="1" applyAlignment="1" applyProtection="1">
      <alignment horizontal="center" vertical="center"/>
    </xf>
    <xf numFmtId="164" fontId="23" fillId="0" borderId="18" xfId="1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164" fontId="23" fillId="0" borderId="47" xfId="1" applyNumberFormat="1" applyFont="1" applyFill="1" applyBorder="1" applyAlignment="1" applyProtection="1">
      <alignment horizontal="center" vertical="center"/>
    </xf>
    <xf numFmtId="164" fontId="23" fillId="0" borderId="48" xfId="1" applyNumberFormat="1" applyFont="1" applyFill="1" applyBorder="1" applyAlignment="1" applyProtection="1">
      <alignment horizontal="center" vertical="center"/>
    </xf>
    <xf numFmtId="0" fontId="23" fillId="0" borderId="21" xfId="0" applyNumberFormat="1" applyFont="1" applyFill="1" applyBorder="1" applyAlignment="1" applyProtection="1">
      <alignment horizontal="center" vertical="center"/>
    </xf>
    <xf numFmtId="0" fontId="24" fillId="0" borderId="22" xfId="0" applyNumberFormat="1" applyFont="1" applyFill="1" applyBorder="1" applyAlignment="1" applyProtection="1">
      <alignment horizontal="center" vertical="center"/>
    </xf>
    <xf numFmtId="0" fontId="24" fillId="0" borderId="49" xfId="0" applyNumberFormat="1" applyFont="1" applyFill="1" applyBorder="1" applyAlignment="1" applyProtection="1">
      <alignment horizontal="center" vertical="center"/>
    </xf>
    <xf numFmtId="164" fontId="23" fillId="0" borderId="21" xfId="1" applyNumberFormat="1" applyFont="1" applyFill="1" applyBorder="1" applyAlignment="1" applyProtection="1">
      <alignment horizontal="center" vertical="center"/>
    </xf>
    <xf numFmtId="164" fontId="23" fillId="0" borderId="50" xfId="1" applyNumberFormat="1" applyFont="1" applyFill="1" applyBorder="1" applyAlignment="1" applyProtection="1">
      <alignment horizontal="center" vertical="center"/>
    </xf>
    <xf numFmtId="164" fontId="23" fillId="0" borderId="22" xfId="1" applyNumberFormat="1" applyFont="1" applyFill="1" applyBorder="1" applyAlignment="1" applyProtection="1">
      <alignment horizontal="center" vertical="center"/>
    </xf>
    <xf numFmtId="164" fontId="23" fillId="0" borderId="51" xfId="1" applyNumberFormat="1" applyFont="1" applyFill="1" applyBorder="1" applyAlignment="1" applyProtection="1">
      <alignment horizontal="center" vertical="center"/>
    </xf>
    <xf numFmtId="164" fontId="23" fillId="0" borderId="52" xfId="1" applyNumberFormat="1" applyFont="1" applyFill="1" applyBorder="1" applyAlignment="1" applyProtection="1">
      <alignment horizontal="center" vertical="center"/>
    </xf>
    <xf numFmtId="0" fontId="23" fillId="0" borderId="22" xfId="0" applyNumberFormat="1" applyFont="1" applyFill="1" applyBorder="1" applyAlignment="1" applyProtection="1">
      <alignment horizontal="center" vertical="center"/>
    </xf>
    <xf numFmtId="0" fontId="23" fillId="0" borderId="21" xfId="0" applyNumberFormat="1" applyFont="1" applyFill="1" applyBorder="1" applyAlignment="1" applyProtection="1"/>
    <xf numFmtId="0" fontId="23" fillId="0" borderId="22" xfId="0" applyNumberFormat="1" applyFont="1" applyFill="1" applyBorder="1" applyAlignment="1" applyProtection="1">
      <alignment horizontal="center"/>
    </xf>
    <xf numFmtId="0" fontId="24" fillId="0" borderId="49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/>
    <xf numFmtId="0" fontId="23" fillId="0" borderId="51" xfId="0" applyNumberFormat="1" applyFont="1" applyFill="1" applyBorder="1" applyAlignment="1" applyProtection="1">
      <alignment horizontal="center"/>
    </xf>
    <xf numFmtId="0" fontId="23" fillId="0" borderId="52" xfId="0" applyNumberFormat="1" applyFont="1" applyFill="1" applyBorder="1" applyAlignment="1" applyProtection="1">
      <alignment horizontal="center"/>
    </xf>
    <xf numFmtId="0" fontId="23" fillId="0" borderId="23" xfId="0" applyNumberFormat="1" applyFont="1" applyFill="1" applyBorder="1" applyAlignment="1" applyProtection="1">
      <alignment horizontal="center" vertical="center"/>
    </xf>
    <xf numFmtId="0" fontId="23" fillId="0" borderId="24" xfId="0" applyNumberFormat="1" applyFont="1" applyFill="1" applyBorder="1" applyAlignment="1" applyProtection="1">
      <alignment horizontal="center" vertical="center"/>
    </xf>
    <xf numFmtId="0" fontId="24" fillId="0" borderId="53" xfId="0" applyNumberFormat="1" applyFont="1" applyFill="1" applyBorder="1" applyAlignment="1" applyProtection="1">
      <alignment horizontal="center" vertical="center"/>
    </xf>
    <xf numFmtId="164" fontId="23" fillId="0" borderId="23" xfId="1" applyNumberFormat="1" applyFont="1" applyFill="1" applyBorder="1" applyAlignment="1" applyProtection="1">
      <alignment horizontal="center" vertical="center"/>
    </xf>
    <xf numFmtId="164" fontId="23" fillId="0" borderId="54" xfId="1" applyNumberFormat="1" applyFont="1" applyFill="1" applyBorder="1" applyAlignment="1" applyProtection="1">
      <alignment horizontal="center" vertical="center"/>
    </xf>
    <xf numFmtId="164" fontId="23" fillId="0" borderId="24" xfId="1" applyNumberFormat="1" applyFont="1" applyFill="1" applyBorder="1" applyAlignment="1" applyProtection="1">
      <alignment horizontal="center" vertical="center"/>
    </xf>
    <xf numFmtId="164" fontId="23" fillId="0" borderId="55" xfId="1" applyNumberFormat="1" applyFont="1" applyFill="1" applyBorder="1" applyAlignment="1" applyProtection="1">
      <alignment horizontal="center" vertical="center"/>
    </xf>
    <xf numFmtId="164" fontId="23" fillId="0" borderId="56" xfId="1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/>
    </xf>
    <xf numFmtId="0" fontId="26" fillId="0" borderId="1" xfId="0" applyNumberFormat="1" applyFont="1" applyFill="1" applyBorder="1" applyAlignment="1" applyProtection="1">
      <alignment horizontal="center"/>
    </xf>
    <xf numFmtId="164" fontId="23" fillId="0" borderId="0" xfId="1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164" fontId="27" fillId="0" borderId="1" xfId="1" applyNumberFormat="1" applyFont="1" applyFill="1" applyBorder="1" applyAlignment="1" applyProtection="1">
      <alignment horizontal="center"/>
    </xf>
    <xf numFmtId="164" fontId="24" fillId="0" borderId="1" xfId="1" applyNumberFormat="1" applyFont="1" applyFill="1" applyBorder="1" applyAlignment="1" applyProtection="1">
      <alignment horizontal="center"/>
    </xf>
    <xf numFmtId="164" fontId="28" fillId="0" borderId="1" xfId="1" applyNumberFormat="1" applyFont="1" applyFill="1" applyBorder="1" applyAlignment="1" applyProtection="1">
      <alignment horizontal="center"/>
    </xf>
    <xf numFmtId="0" fontId="24" fillId="0" borderId="0" xfId="0" applyFont="1"/>
    <xf numFmtId="0" fontId="24" fillId="0" borderId="0" xfId="0" quotePrefix="1" applyFont="1"/>
    <xf numFmtId="0" fontId="24" fillId="0" borderId="0" xfId="0" applyNumberFormat="1" applyFont="1" applyFill="1" applyBorder="1" applyAlignment="1" applyProtection="1">
      <alignment horizontal="center"/>
    </xf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/>
    <xf numFmtId="0" fontId="0" fillId="0" borderId="17" xfId="0" applyBorder="1"/>
    <xf numFmtId="0" fontId="30" fillId="0" borderId="46" xfId="2" applyFont="1" applyFill="1" applyBorder="1" applyAlignment="1">
      <alignment horizontal="right" wrapText="1"/>
    </xf>
    <xf numFmtId="0" fontId="0" fillId="0" borderId="46" xfId="0" applyBorder="1"/>
    <xf numFmtId="41" fontId="30" fillId="0" borderId="46" xfId="1" applyFont="1" applyFill="1" applyBorder="1" applyAlignment="1">
      <alignment horizontal="right" wrapText="1"/>
    </xf>
    <xf numFmtId="2" fontId="0" fillId="0" borderId="46" xfId="0" applyNumberFormat="1" applyBorder="1"/>
    <xf numFmtId="164" fontId="31" fillId="0" borderId="22" xfId="1" applyNumberFormat="1" applyFont="1" applyBorder="1"/>
    <xf numFmtId="0" fontId="0" fillId="0" borderId="21" xfId="0" applyBorder="1"/>
    <xf numFmtId="0" fontId="30" fillId="0" borderId="50" xfId="2" applyFont="1" applyFill="1" applyBorder="1" applyAlignment="1">
      <alignment horizontal="right" wrapText="1"/>
    </xf>
    <xf numFmtId="0" fontId="0" fillId="0" borderId="50" xfId="0" applyBorder="1"/>
    <xf numFmtId="41" fontId="30" fillId="0" borderId="50" xfId="1" applyFont="1" applyFill="1" applyBorder="1" applyAlignment="1">
      <alignment horizontal="right" wrapText="1"/>
    </xf>
    <xf numFmtId="2" fontId="0" fillId="0" borderId="50" xfId="0" applyNumberFormat="1" applyBorder="1"/>
    <xf numFmtId="0" fontId="0" fillId="0" borderId="23" xfId="0" applyBorder="1"/>
    <xf numFmtId="0" fontId="30" fillId="0" borderId="54" xfId="2" applyFont="1" applyFill="1" applyBorder="1" applyAlignment="1">
      <alignment horizontal="right" wrapText="1"/>
    </xf>
    <xf numFmtId="0" fontId="0" fillId="0" borderId="54" xfId="0" applyBorder="1"/>
    <xf numFmtId="41" fontId="30" fillId="0" borderId="54" xfId="1" applyFont="1" applyFill="1" applyBorder="1" applyAlignment="1">
      <alignment horizontal="right" wrapText="1"/>
    </xf>
    <xf numFmtId="2" fontId="0" fillId="0" borderId="54" xfId="0" applyNumberFormat="1" applyBorder="1"/>
    <xf numFmtId="164" fontId="31" fillId="0" borderId="24" xfId="1" applyNumberFormat="1" applyFont="1" applyBorder="1"/>
    <xf numFmtId="0" fontId="0" fillId="0" borderId="0" xfId="0" applyFill="1" applyAlignment="1">
      <alignment horizontal="center" vertical="center"/>
    </xf>
    <xf numFmtId="164" fontId="32" fillId="4" borderId="44" xfId="0" applyNumberFormat="1" applyFont="1" applyFill="1" applyBorder="1" applyAlignment="1">
      <alignment horizontal="center" vertical="center"/>
    </xf>
    <xf numFmtId="164" fontId="32" fillId="0" borderId="0" xfId="1" applyNumberFormat="1" applyFont="1" applyFill="1" applyBorder="1" applyAlignment="1">
      <alignment horizontal="center" vertical="center"/>
    </xf>
    <xf numFmtId="43" fontId="33" fillId="3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0" fillId="6" borderId="5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30" fillId="0" borderId="58" xfId="2" applyFont="1" applyFill="1" applyBorder="1" applyAlignment="1">
      <alignment horizontal="right" wrapText="1"/>
    </xf>
    <xf numFmtId="0" fontId="0" fillId="0" borderId="58" xfId="0" applyBorder="1"/>
    <xf numFmtId="41" fontId="30" fillId="0" borderId="58" xfId="1" applyFont="1" applyFill="1" applyBorder="1" applyAlignment="1">
      <alignment horizontal="right" wrapText="1"/>
    </xf>
    <xf numFmtId="164" fontId="31" fillId="0" borderId="18" xfId="1" applyNumberFormat="1" applyFont="1" applyBorder="1"/>
    <xf numFmtId="0" fontId="0" fillId="0" borderId="59" xfId="0" applyBorder="1"/>
    <xf numFmtId="0" fontId="30" fillId="0" borderId="60" xfId="2" applyFont="1" applyFill="1" applyBorder="1" applyAlignment="1">
      <alignment wrapText="1"/>
    </xf>
    <xf numFmtId="2" fontId="30" fillId="0" borderId="50" xfId="2" applyNumberFormat="1" applyFont="1" applyFill="1" applyBorder="1" applyAlignment="1">
      <alignment horizontal="right" wrapText="1"/>
    </xf>
    <xf numFmtId="41" fontId="30" fillId="0" borderId="0" xfId="1" applyFont="1" applyFill="1" applyBorder="1" applyAlignment="1">
      <alignment horizontal="right" wrapText="1"/>
    </xf>
    <xf numFmtId="0" fontId="0" fillId="0" borderId="23" xfId="0" applyFill="1" applyBorder="1"/>
    <xf numFmtId="0" fontId="0" fillId="0" borderId="54" xfId="0" applyFill="1" applyBorder="1"/>
    <xf numFmtId="41" fontId="0" fillId="0" borderId="54" xfId="0" applyNumberFormat="1" applyFill="1" applyBorder="1" applyAlignment="1">
      <alignment horizontal="center"/>
    </xf>
    <xf numFmtId="164" fontId="31" fillId="0" borderId="24" xfId="1" applyNumberFormat="1" applyFont="1" applyFill="1" applyBorder="1"/>
    <xf numFmtId="0" fontId="0" fillId="0" borderId="0" xfId="0" applyFill="1"/>
    <xf numFmtId="164" fontId="32" fillId="0" borderId="44" xfId="1" applyNumberFormat="1" applyFont="1" applyFill="1" applyBorder="1" applyAlignment="1">
      <alignment horizontal="center"/>
    </xf>
    <xf numFmtId="164" fontId="32" fillId="4" borderId="1" xfId="0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32" fillId="0" borderId="6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63" xfId="0" applyBorder="1"/>
    <xf numFmtId="0" fontId="30" fillId="0" borderId="64" xfId="2" applyFont="1" applyFill="1" applyBorder="1" applyAlignment="1">
      <alignment horizontal="right" wrapText="1"/>
    </xf>
    <xf numFmtId="41" fontId="30" fillId="0" borderId="64" xfId="1" applyFont="1" applyFill="1" applyBorder="1" applyAlignment="1">
      <alignment horizontal="right" wrapText="1"/>
    </xf>
    <xf numFmtId="2" fontId="0" fillId="0" borderId="65" xfId="0" applyNumberFormat="1" applyBorder="1"/>
    <xf numFmtId="164" fontId="31" fillId="0" borderId="7" xfId="1" applyNumberFormat="1" applyFont="1" applyBorder="1"/>
    <xf numFmtId="0" fontId="25" fillId="0" borderId="0" xfId="0" applyFont="1"/>
    <xf numFmtId="43" fontId="33" fillId="3" borderId="0" xfId="0" applyNumberFormat="1" applyFont="1" applyFill="1" applyBorder="1" applyAlignment="1">
      <alignment horizontal="center" vertical="center"/>
    </xf>
    <xf numFmtId="0" fontId="0" fillId="0" borderId="66" xfId="0" applyBorder="1"/>
    <xf numFmtId="0" fontId="0" fillId="0" borderId="67" xfId="0" applyBorder="1" applyAlignment="1">
      <alignment horizontal="center"/>
    </xf>
    <xf numFmtId="0" fontId="30" fillId="0" borderId="23" xfId="2" applyFont="1" applyFill="1" applyBorder="1" applyAlignment="1">
      <alignment wrapText="1"/>
    </xf>
    <xf numFmtId="164" fontId="31" fillId="0" borderId="68" xfId="1" applyNumberFormat="1" applyFont="1" applyBorder="1"/>
    <xf numFmtId="164" fontId="32" fillId="0" borderId="44" xfId="1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2" fillId="4" borderId="0" xfId="0" applyFont="1" applyFill="1" applyAlignment="1">
      <alignment horizontal="left" vertical="center"/>
    </xf>
    <xf numFmtId="0" fontId="32" fillId="4" borderId="6" xfId="0" applyFont="1" applyFill="1" applyBorder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0" borderId="65" xfId="0" applyBorder="1"/>
    <xf numFmtId="43" fontId="33" fillId="0" borderId="0" xfId="0" applyNumberFormat="1" applyFont="1" applyFill="1" applyBorder="1" applyAlignment="1">
      <alignment horizontal="center" vertical="center"/>
    </xf>
    <xf numFmtId="164" fontId="32" fillId="0" borderId="6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32" fillId="0" borderId="1" xfId="1" applyNumberFormat="1" applyFont="1" applyBorder="1"/>
    <xf numFmtId="0" fontId="32" fillId="4" borderId="0" xfId="0" applyFont="1" applyFill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41" fontId="24" fillId="2" borderId="69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164" fontId="26" fillId="2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36" fillId="0" borderId="0" xfId="0" applyFont="1"/>
    <xf numFmtId="0" fontId="36" fillId="0" borderId="72" xfId="0" applyFont="1" applyBorder="1" applyAlignment="1">
      <alignment horizontal="center"/>
    </xf>
    <xf numFmtId="0" fontId="36" fillId="0" borderId="61" xfId="0" applyFont="1" applyBorder="1" applyAlignment="1">
      <alignment horizontal="center"/>
    </xf>
    <xf numFmtId="0" fontId="36" fillId="0" borderId="62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6" fillId="0" borderId="0" xfId="0" applyFont="1" applyBorder="1"/>
    <xf numFmtId="0" fontId="36" fillId="0" borderId="6" xfId="0" applyFont="1" applyBorder="1"/>
    <xf numFmtId="0" fontId="36" fillId="0" borderId="72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2" fontId="36" fillId="0" borderId="61" xfId="0" applyNumberFormat="1" applyFont="1" applyBorder="1" applyAlignment="1">
      <alignment horizontal="center" vertical="center"/>
    </xf>
    <xf numFmtId="164" fontId="36" fillId="0" borderId="61" xfId="1" applyNumberFormat="1" applyFont="1" applyBorder="1" applyAlignment="1">
      <alignment horizontal="center" vertical="center"/>
    </xf>
    <xf numFmtId="43" fontId="36" fillId="0" borderId="61" xfId="0" applyNumberFormat="1" applyFont="1" applyBorder="1" applyAlignment="1">
      <alignment vertical="center"/>
    </xf>
    <xf numFmtId="43" fontId="36" fillId="0" borderId="62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2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2" fontId="36" fillId="0" borderId="0" xfId="0" applyNumberFormat="1" applyFont="1" applyBorder="1" applyAlignment="1">
      <alignment horizontal="center" vertical="center"/>
    </xf>
    <xf numFmtId="164" fontId="36" fillId="0" borderId="0" xfId="1" applyNumberFormat="1" applyFont="1" applyBorder="1" applyAlignment="1">
      <alignment horizontal="center" vertical="center"/>
    </xf>
    <xf numFmtId="43" fontId="36" fillId="0" borderId="0" xfId="0" applyNumberFormat="1" applyFont="1" applyBorder="1" applyAlignment="1">
      <alignment vertical="center"/>
    </xf>
    <xf numFmtId="43" fontId="36" fillId="0" borderId="6" xfId="0" applyNumberFormat="1" applyFont="1" applyBorder="1" applyAlignment="1">
      <alignment vertical="center"/>
    </xf>
    <xf numFmtId="0" fontId="36" fillId="0" borderId="8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2" fontId="36" fillId="0" borderId="57" xfId="0" applyNumberFormat="1" applyFont="1" applyBorder="1" applyAlignment="1">
      <alignment horizontal="center" vertical="center"/>
    </xf>
    <xf numFmtId="164" fontId="36" fillId="0" borderId="57" xfId="1" applyNumberFormat="1" applyFont="1" applyBorder="1" applyAlignment="1">
      <alignment horizontal="center" vertical="center"/>
    </xf>
    <xf numFmtId="43" fontId="36" fillId="0" borderId="57" xfId="0" applyNumberFormat="1" applyFont="1" applyBorder="1" applyAlignment="1">
      <alignment vertical="center"/>
    </xf>
    <xf numFmtId="43" fontId="36" fillId="0" borderId="73" xfId="0" applyNumberFormat="1" applyFont="1" applyBorder="1" applyAlignment="1">
      <alignment vertical="center"/>
    </xf>
    <xf numFmtId="0" fontId="37" fillId="0" borderId="1" xfId="0" applyFont="1" applyBorder="1" applyAlignment="1">
      <alignment horizontal="center" vertical="center"/>
    </xf>
    <xf numFmtId="165" fontId="37" fillId="0" borderId="1" xfId="0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2" fontId="36" fillId="0" borderId="61" xfId="0" applyNumberFormat="1" applyFont="1" applyBorder="1" applyAlignment="1">
      <alignment horizontal="center"/>
    </xf>
    <xf numFmtId="164" fontId="36" fillId="0" borderId="61" xfId="1" applyNumberFormat="1" applyFont="1" applyBorder="1" applyAlignment="1">
      <alignment horizontal="center"/>
    </xf>
    <xf numFmtId="43" fontId="36" fillId="0" borderId="61" xfId="0" applyNumberFormat="1" applyFont="1" applyBorder="1"/>
    <xf numFmtId="43" fontId="36" fillId="0" borderId="62" xfId="0" applyNumberFormat="1" applyFont="1" applyBorder="1"/>
    <xf numFmtId="2" fontId="36" fillId="0" borderId="0" xfId="0" applyNumberFormat="1" applyFont="1" applyBorder="1" applyAlignment="1">
      <alignment horizontal="center"/>
    </xf>
    <xf numFmtId="164" fontId="36" fillId="0" borderId="0" xfId="1" applyNumberFormat="1" applyFont="1" applyBorder="1" applyAlignment="1">
      <alignment horizontal="center"/>
    </xf>
    <xf numFmtId="43" fontId="36" fillId="0" borderId="0" xfId="0" applyNumberFormat="1" applyFont="1" applyBorder="1"/>
    <xf numFmtId="43" fontId="36" fillId="0" borderId="6" xfId="0" applyNumberFormat="1" applyFont="1" applyBorder="1"/>
    <xf numFmtId="0" fontId="36" fillId="0" borderId="8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164" fontId="36" fillId="0" borderId="57" xfId="1" applyNumberFormat="1" applyFont="1" applyBorder="1" applyAlignment="1">
      <alignment horizontal="center"/>
    </xf>
    <xf numFmtId="43" fontId="36" fillId="0" borderId="57" xfId="0" applyNumberFormat="1" applyFont="1" applyBorder="1"/>
    <xf numFmtId="43" fontId="36" fillId="0" borderId="73" xfId="0" applyNumberFormat="1" applyFont="1" applyBorder="1"/>
    <xf numFmtId="0" fontId="37" fillId="0" borderId="1" xfId="0" applyFont="1" applyBorder="1" applyAlignment="1">
      <alignment horizontal="center"/>
    </xf>
    <xf numFmtId="165" fontId="37" fillId="0" borderId="1" xfId="0" applyNumberFormat="1" applyFont="1" applyBorder="1"/>
    <xf numFmtId="0" fontId="23" fillId="0" borderId="57" xfId="0" applyNumberFormat="1" applyFont="1" applyFill="1" applyBorder="1" applyAlignment="1" applyProtection="1"/>
    <xf numFmtId="0" fontId="23" fillId="0" borderId="57" xfId="0" applyNumberFormat="1" applyFont="1" applyFill="1" applyBorder="1" applyAlignment="1" applyProtection="1">
      <alignment horizontal="center"/>
    </xf>
    <xf numFmtId="0" fontId="23" fillId="4" borderId="44" xfId="0" applyNumberFormat="1" applyFont="1" applyFill="1" applyBorder="1" applyAlignment="1" applyProtection="1">
      <alignment horizontal="center" vertical="center"/>
    </xf>
    <xf numFmtId="0" fontId="23" fillId="4" borderId="8" xfId="0" applyNumberFormat="1" applyFont="1" applyFill="1" applyBorder="1" applyAlignment="1" applyProtection="1">
      <alignment horizontal="center" vertical="center" wrapText="1"/>
    </xf>
    <xf numFmtId="0" fontId="23" fillId="4" borderId="44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/>
    </xf>
    <xf numFmtId="0" fontId="23" fillId="4" borderId="67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vertical="center"/>
    </xf>
    <xf numFmtId="9" fontId="18" fillId="0" borderId="72" xfId="0" quotePrefix="1" applyNumberFormat="1" applyFont="1" applyBorder="1" applyAlignment="1">
      <alignment horizontal="center" vertical="center"/>
    </xf>
    <xf numFmtId="1" fontId="23" fillId="0" borderId="61" xfId="0" applyNumberFormat="1" applyFont="1" applyBorder="1" applyAlignment="1">
      <alignment horizontal="center" vertical="center"/>
    </xf>
    <xf numFmtId="0" fontId="23" fillId="0" borderId="61" xfId="0" applyNumberFormat="1" applyFont="1" applyBorder="1" applyAlignment="1">
      <alignment horizontal="center" vertical="center" wrapText="1"/>
    </xf>
    <xf numFmtId="167" fontId="24" fillId="0" borderId="61" xfId="3" applyNumberFormat="1" applyFont="1" applyBorder="1" applyAlignment="1">
      <alignment vertical="center"/>
    </xf>
    <xf numFmtId="41" fontId="23" fillId="0" borderId="62" xfId="1" applyFont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8" fontId="24" fillId="0" borderId="0" xfId="3" applyNumberFormat="1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1" xfId="0" applyNumberFormat="1" applyFont="1" applyFill="1" applyBorder="1" applyAlignment="1" applyProtection="1">
      <alignment horizontal="center" vertical="center"/>
    </xf>
    <xf numFmtId="0" fontId="23" fillId="0" borderId="70" xfId="0" applyNumberFormat="1" applyFont="1" applyFill="1" applyBorder="1" applyAlignment="1" applyProtection="1">
      <alignment horizontal="center" vertical="center"/>
    </xf>
    <xf numFmtId="9" fontId="18" fillId="0" borderId="25" xfId="0" quotePrefix="1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167" fontId="24" fillId="0" borderId="0" xfId="3" applyNumberFormat="1" applyFont="1" applyBorder="1" applyAlignment="1">
      <alignment vertical="center"/>
    </xf>
    <xf numFmtId="41" fontId="23" fillId="0" borderId="6" xfId="1" applyFont="1" applyBorder="1" applyAlignment="1">
      <alignment vertical="center"/>
    </xf>
    <xf numFmtId="41" fontId="23" fillId="0" borderId="0" xfId="0" applyNumberFormat="1" applyFont="1" applyBorder="1" applyAlignment="1">
      <alignment horizontal="center" vertical="center"/>
    </xf>
    <xf numFmtId="9" fontId="18" fillId="0" borderId="8" xfId="0" quotePrefix="1" applyNumberFormat="1" applyFont="1" applyBorder="1" applyAlignment="1">
      <alignment horizontal="center" vertical="center"/>
    </xf>
    <xf numFmtId="1" fontId="23" fillId="0" borderId="57" xfId="0" applyNumberFormat="1" applyFont="1" applyBorder="1" applyAlignment="1">
      <alignment horizontal="center" vertical="center"/>
    </xf>
    <xf numFmtId="0" fontId="23" fillId="0" borderId="57" xfId="0" applyNumberFormat="1" applyFont="1" applyBorder="1" applyAlignment="1">
      <alignment horizontal="center" vertical="center" wrapText="1"/>
    </xf>
    <xf numFmtId="167" fontId="24" fillId="0" borderId="57" xfId="3" applyNumberFormat="1" applyFont="1" applyBorder="1" applyAlignment="1">
      <alignment vertical="center"/>
    </xf>
    <xf numFmtId="41" fontId="23" fillId="0" borderId="73" xfId="1" applyFont="1" applyBorder="1" applyAlignment="1">
      <alignment vertical="center"/>
    </xf>
    <xf numFmtId="0" fontId="18" fillId="0" borderId="61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/>
    </xf>
    <xf numFmtId="0" fontId="18" fillId="0" borderId="57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1" xfId="0" applyNumberFormat="1" applyFont="1" applyBorder="1" applyAlignment="1">
      <alignment horizontal="center" vertical="center"/>
    </xf>
    <xf numFmtId="41" fontId="23" fillId="0" borderId="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/>
    <xf numFmtId="0" fontId="28" fillId="2" borderId="70" xfId="0" applyFont="1" applyFill="1" applyBorder="1" applyAlignment="1">
      <alignment horizontal="left" vertical="center"/>
    </xf>
    <xf numFmtId="0" fontId="23" fillId="2" borderId="71" xfId="0" applyFont="1" applyFill="1" applyBorder="1" applyAlignment="1">
      <alignment horizontal="center" vertical="center"/>
    </xf>
    <xf numFmtId="41" fontId="40" fillId="2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7" borderId="71" xfId="0" applyFont="1" applyFill="1" applyBorder="1" applyAlignment="1">
      <alignment horizontal="center" vertical="center"/>
    </xf>
    <xf numFmtId="0" fontId="23" fillId="7" borderId="71" xfId="0" applyFont="1" applyFill="1" applyBorder="1" applyAlignment="1">
      <alignment horizontal="center" vertical="center"/>
    </xf>
    <xf numFmtId="41" fontId="26" fillId="7" borderId="1" xfId="0" applyNumberFormat="1" applyFont="1" applyFill="1" applyBorder="1" applyAlignment="1">
      <alignment horizontal="center" vertical="center"/>
    </xf>
    <xf numFmtId="0" fontId="23" fillId="2" borderId="71" xfId="0" applyFont="1" applyFill="1" applyBorder="1" applyAlignment="1">
      <alignment horizontal="center"/>
    </xf>
    <xf numFmtId="0" fontId="23" fillId="2" borderId="69" xfId="0" applyFont="1" applyFill="1" applyBorder="1" applyAlignment="1">
      <alignment horizontal="center"/>
    </xf>
    <xf numFmtId="41" fontId="23" fillId="0" borderId="0" xfId="1" applyFont="1" applyFill="1" applyBorder="1" applyAlignment="1" applyProtection="1"/>
    <xf numFmtId="41" fontId="23" fillId="0" borderId="0" xfId="0" applyNumberFormat="1" applyFont="1" applyFill="1" applyBorder="1" applyAlignment="1" applyProtection="1"/>
    <xf numFmtId="1" fontId="23" fillId="0" borderId="61" xfId="0" applyNumberFormat="1" applyFont="1" applyBorder="1" applyAlignment="1">
      <alignment horizontal="center"/>
    </xf>
    <xf numFmtId="1" fontId="23" fillId="0" borderId="5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64" fontId="6" fillId="0" borderId="9" xfId="0" applyNumberFormat="1" applyFont="1" applyBorder="1" applyAlignment="1">
      <alignment vertical="center"/>
    </xf>
    <xf numFmtId="0" fontId="7" fillId="0" borderId="74" xfId="0" applyFont="1" applyBorder="1" applyAlignment="1">
      <alignment vertical="center" wrapText="1"/>
    </xf>
    <xf numFmtId="164" fontId="6" fillId="0" borderId="1" xfId="0" applyNumberFormat="1" applyFont="1" applyBorder="1"/>
    <xf numFmtId="0" fontId="7" fillId="0" borderId="75" xfId="0" applyFont="1" applyBorder="1" applyAlignment="1">
      <alignment vertical="center" wrapText="1"/>
    </xf>
    <xf numFmtId="164" fontId="6" fillId="0" borderId="0" xfId="0" applyNumberFormat="1" applyFont="1" applyBorder="1"/>
    <xf numFmtId="17" fontId="8" fillId="0" borderId="43" xfId="0" applyNumberFormat="1" applyFont="1" applyBorder="1" applyAlignment="1">
      <alignment horizontal="center"/>
    </xf>
    <xf numFmtId="0" fontId="3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vertical="center"/>
    </xf>
    <xf numFmtId="0" fontId="42" fillId="0" borderId="0" xfId="4" applyNumberFormat="1" applyFont="1" applyFill="1" applyBorder="1" applyAlignment="1" applyProtection="1">
      <alignment horizontal="center" vertical="center"/>
    </xf>
    <xf numFmtId="0" fontId="41" fillId="0" borderId="0" xfId="4" applyNumberFormat="1" applyFont="1" applyFill="1" applyBorder="1" applyAlignment="1" applyProtection="1">
      <alignment horizontal="center" vertical="center"/>
    </xf>
    <xf numFmtId="0" fontId="44" fillId="0" borderId="0" xfId="4" applyNumberFormat="1" applyFont="1" applyFill="1" applyBorder="1" applyAlignment="1" applyProtection="1">
      <alignment horizontal="center" vertical="center"/>
    </xf>
    <xf numFmtId="0" fontId="45" fillId="8" borderId="0" xfId="4" applyNumberFormat="1" applyFont="1" applyFill="1" applyBorder="1" applyAlignment="1" applyProtection="1">
      <alignment horizontal="center" vertical="center"/>
    </xf>
    <xf numFmtId="0" fontId="46" fillId="0" borderId="0" xfId="4" applyNumberFormat="1" applyFont="1" applyFill="1" applyBorder="1" applyAlignment="1" applyProtection="1">
      <alignment horizontal="center" vertical="center"/>
    </xf>
    <xf numFmtId="0" fontId="46" fillId="8" borderId="0" xfId="4" applyNumberFormat="1" applyFont="1" applyFill="1" applyBorder="1" applyAlignment="1" applyProtection="1">
      <alignment horizontal="center" vertical="center"/>
    </xf>
    <xf numFmtId="0" fontId="45" fillId="0" borderId="50" xfId="4" applyNumberFormat="1" applyFont="1" applyFill="1" applyBorder="1" applyAlignment="1" applyProtection="1">
      <alignment horizontal="center" vertical="center"/>
    </xf>
    <xf numFmtId="0" fontId="47" fillId="8" borderId="0" xfId="4" applyNumberFormat="1" applyFont="1" applyFill="1" applyBorder="1" applyAlignment="1" applyProtection="1">
      <alignment horizontal="center" vertical="center"/>
    </xf>
    <xf numFmtId="0" fontId="48" fillId="0" borderId="0" xfId="4" applyNumberFormat="1" applyFont="1" applyFill="1" applyBorder="1" applyAlignment="1" applyProtection="1">
      <alignment horizontal="center" vertical="center"/>
    </xf>
    <xf numFmtId="0" fontId="45" fillId="8" borderId="0" xfId="4" applyNumberFormat="1" applyFont="1" applyFill="1" applyBorder="1" applyAlignment="1" applyProtection="1">
      <alignment horizontal="right" vertical="center"/>
    </xf>
    <xf numFmtId="0" fontId="48" fillId="8" borderId="0" xfId="4" applyNumberFormat="1" applyFont="1" applyFill="1" applyBorder="1" applyAlignment="1" applyProtection="1">
      <alignment horizontal="center" vertical="center"/>
    </xf>
    <xf numFmtId="0" fontId="49" fillId="0" borderId="0" xfId="4" applyNumberFormat="1" applyFont="1" applyFill="1" applyBorder="1" applyAlignment="1" applyProtection="1">
      <alignment horizontal="center" vertical="center"/>
    </xf>
    <xf numFmtId="0" fontId="45" fillId="0" borderId="0" xfId="4" applyNumberFormat="1" applyFont="1" applyFill="1" applyBorder="1" applyAlignment="1" applyProtection="1">
      <alignment horizontal="center" vertical="center"/>
    </xf>
    <xf numFmtId="0" fontId="46" fillId="0" borderId="50" xfId="4" applyNumberFormat="1" applyFont="1" applyFill="1" applyBorder="1" applyAlignment="1" applyProtection="1">
      <alignment vertical="center"/>
    </xf>
    <xf numFmtId="0" fontId="46" fillId="0" borderId="50" xfId="4" applyNumberFormat="1" applyFont="1" applyFill="1" applyBorder="1" applyAlignment="1" applyProtection="1">
      <alignment horizontal="center" vertical="center"/>
    </xf>
    <xf numFmtId="0" fontId="46" fillId="0" borderId="0" xfId="4" applyNumberFormat="1" applyFont="1" applyFill="1" applyBorder="1" applyAlignment="1" applyProtection="1">
      <alignment vertical="center"/>
    </xf>
    <xf numFmtId="0" fontId="50" fillId="0" borderId="0" xfId="4" applyNumberFormat="1" applyFont="1" applyFill="1" applyBorder="1" applyAlignment="1" applyProtection="1">
      <alignment horizontal="center" vertical="center"/>
    </xf>
    <xf numFmtId="0" fontId="47" fillId="0" borderId="0" xfId="4" applyNumberFormat="1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vertical="center"/>
    </xf>
    <xf numFmtId="0" fontId="3" fillId="4" borderId="0" xfId="4" applyNumberFormat="1" applyFont="1" applyFill="1" applyBorder="1" applyAlignment="1" applyProtection="1">
      <alignment horizontal="center" vertical="center"/>
    </xf>
    <xf numFmtId="0" fontId="45" fillId="8" borderId="50" xfId="4" applyNumberFormat="1" applyFont="1" applyFill="1" applyBorder="1" applyAlignment="1" applyProtection="1">
      <alignment horizontal="center" vertical="center"/>
    </xf>
    <xf numFmtId="0" fontId="52" fillId="0" borderId="50" xfId="4" applyNumberFormat="1" applyFont="1" applyFill="1" applyBorder="1" applyAlignment="1" applyProtection="1">
      <alignment vertical="center"/>
    </xf>
    <xf numFmtId="0" fontId="52" fillId="5" borderId="0" xfId="4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8" fillId="3" borderId="43" xfId="0" applyNumberFormat="1" applyFont="1" applyFill="1" applyBorder="1" applyAlignment="1" applyProtection="1">
      <alignment horizontal="center" vertical="center" wrapText="1"/>
    </xf>
    <xf numFmtId="0" fontId="18" fillId="3" borderId="44" xfId="0" applyNumberFormat="1" applyFont="1" applyFill="1" applyBorder="1" applyAlignment="1" applyProtection="1">
      <alignment horizontal="center" vertical="center" wrapText="1"/>
    </xf>
    <xf numFmtId="0" fontId="32" fillId="4" borderId="61" xfId="0" applyFont="1" applyFill="1" applyBorder="1" applyAlignment="1">
      <alignment horizontal="center" vertical="center"/>
    </xf>
    <xf numFmtId="0" fontId="32" fillId="4" borderId="62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7" fillId="0" borderId="72" xfId="0" applyFont="1" applyBorder="1" applyAlignment="1">
      <alignment horizontal="center"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7" fillId="0" borderId="72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1" fillId="0" borderId="0" xfId="4" applyNumberFormat="1" applyFont="1" applyFill="1" applyBorder="1" applyAlignment="1" applyProtection="1">
      <alignment horizontal="center" vertical="center"/>
    </xf>
    <xf numFmtId="0" fontId="43" fillId="8" borderId="0" xfId="4" applyNumberFormat="1" applyFont="1" applyFill="1" applyBorder="1" applyAlignment="1" applyProtection="1">
      <alignment horizontal="center" vertical="center"/>
    </xf>
    <xf numFmtId="0" fontId="45" fillId="0" borderId="66" xfId="4" applyNumberFormat="1" applyFont="1" applyFill="1" applyBorder="1" applyAlignment="1" applyProtection="1">
      <alignment horizontal="center" vertical="center"/>
    </xf>
    <xf numFmtId="0" fontId="45" fillId="0" borderId="58" xfId="4" applyNumberFormat="1" applyFont="1" applyFill="1" applyBorder="1" applyAlignment="1" applyProtection="1">
      <alignment horizontal="center" vertical="center"/>
    </xf>
    <xf numFmtId="0" fontId="45" fillId="0" borderId="27" xfId="4" applyNumberFormat="1" applyFont="1" applyFill="1" applyBorder="1" applyAlignment="1" applyProtection="1">
      <alignment horizontal="center" vertical="center"/>
    </xf>
    <xf numFmtId="0" fontId="45" fillId="0" borderId="78" xfId="4" applyNumberFormat="1" applyFont="1" applyFill="1" applyBorder="1" applyAlignment="1" applyProtection="1">
      <alignment horizontal="center" vertical="center"/>
    </xf>
    <xf numFmtId="0" fontId="45" fillId="0" borderId="79" xfId="4" applyNumberFormat="1" applyFont="1" applyFill="1" applyBorder="1" applyAlignment="1" applyProtection="1">
      <alignment horizontal="center" vertical="center"/>
    </xf>
    <xf numFmtId="0" fontId="45" fillId="0" borderId="49" xfId="4" applyNumberFormat="1" applyFont="1" applyFill="1" applyBorder="1" applyAlignment="1" applyProtection="1">
      <alignment horizontal="center" vertical="center"/>
    </xf>
    <xf numFmtId="0" fontId="45" fillId="0" borderId="51" xfId="4" applyNumberFormat="1" applyFont="1" applyFill="1" applyBorder="1" applyAlignment="1" applyProtection="1">
      <alignment horizontal="center" vertical="center"/>
    </xf>
    <xf numFmtId="0" fontId="45" fillId="0" borderId="80" xfId="4" applyNumberFormat="1" applyFont="1" applyFill="1" applyBorder="1" applyAlignment="1" applyProtection="1">
      <alignment horizontal="center" vertical="center"/>
    </xf>
    <xf numFmtId="0" fontId="3" fillId="4" borderId="0" xfId="4" applyNumberFormat="1" applyFont="1" applyFill="1" applyBorder="1" applyAlignment="1" applyProtection="1">
      <alignment horizontal="center" vertical="center"/>
    </xf>
    <xf numFmtId="0" fontId="53" fillId="5" borderId="0" xfId="4" applyNumberFormat="1" applyFont="1" applyFill="1" applyBorder="1" applyAlignment="1" applyProtection="1">
      <alignment horizontal="center" vertical="center"/>
    </xf>
    <xf numFmtId="0" fontId="45" fillId="8" borderId="66" xfId="4" applyNumberFormat="1" applyFont="1" applyFill="1" applyBorder="1" applyAlignment="1" applyProtection="1">
      <alignment horizontal="center" vertical="center"/>
    </xf>
    <xf numFmtId="0" fontId="45" fillId="8" borderId="58" xfId="4" applyNumberFormat="1" applyFont="1" applyFill="1" applyBorder="1" applyAlignment="1" applyProtection="1">
      <alignment horizontal="center" vertical="center"/>
    </xf>
    <xf numFmtId="0" fontId="45" fillId="8" borderId="27" xfId="4" applyNumberFormat="1" applyFont="1" applyFill="1" applyBorder="1" applyAlignment="1" applyProtection="1">
      <alignment horizontal="center" vertical="center"/>
    </xf>
    <xf numFmtId="0" fontId="45" fillId="8" borderId="78" xfId="4" applyNumberFormat="1" applyFont="1" applyFill="1" applyBorder="1" applyAlignment="1" applyProtection="1">
      <alignment horizontal="center" vertical="center"/>
    </xf>
    <xf numFmtId="0" fontId="45" fillId="8" borderId="79" xfId="4" applyNumberFormat="1" applyFont="1" applyFill="1" applyBorder="1" applyAlignment="1" applyProtection="1">
      <alignment horizontal="center" vertical="center"/>
    </xf>
    <xf numFmtId="0" fontId="45" fillId="8" borderId="49" xfId="4" applyNumberFormat="1" applyFont="1" applyFill="1" applyBorder="1" applyAlignment="1" applyProtection="1">
      <alignment horizontal="center" vertical="center"/>
    </xf>
    <xf numFmtId="0" fontId="45" fillId="8" borderId="51" xfId="4" applyNumberFormat="1" applyFont="1" applyFill="1" applyBorder="1" applyAlignment="1" applyProtection="1">
      <alignment horizontal="center" vertical="center"/>
    </xf>
    <xf numFmtId="0" fontId="45" fillId="8" borderId="80" xfId="4" applyNumberFormat="1" applyFont="1" applyFill="1" applyBorder="1" applyAlignment="1" applyProtection="1">
      <alignment horizontal="center" vertical="center"/>
    </xf>
  </cellXfs>
  <cellStyles count="5">
    <cellStyle name="Euro" xfId="3"/>
    <cellStyle name="Migliaia [0]" xfId="1" builtinId="6"/>
    <cellStyle name="Normale" xfId="0" builtinId="0"/>
    <cellStyle name="Normale_Foglio2" xfId="2"/>
    <cellStyle name="Normale_Ruo_Comp_FC 200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6"/>
  <sheetViews>
    <sheetView workbookViewId="0">
      <selection activeCell="E8" sqref="E8"/>
    </sheetView>
  </sheetViews>
  <sheetFormatPr defaultRowHeight="12.75" x14ac:dyDescent="0.2"/>
  <cols>
    <col min="1" max="1" width="81.140625" style="1" customWidth="1"/>
    <col min="2" max="2" width="22.85546875" style="1" customWidth="1"/>
    <col min="3" max="16384" width="9.140625" style="1"/>
  </cols>
  <sheetData>
    <row r="1" spans="1:2" ht="30.75" customHeight="1" x14ac:dyDescent="0.2">
      <c r="A1" s="355" t="s">
        <v>0</v>
      </c>
      <c r="B1" s="355"/>
    </row>
    <row r="2" spans="1:2" ht="25.5" customHeight="1" x14ac:dyDescent="0.2">
      <c r="A2" s="356" t="s">
        <v>1</v>
      </c>
      <c r="B2" s="356"/>
    </row>
    <row r="3" spans="1:2" ht="11.25" customHeight="1" x14ac:dyDescent="0.2">
      <c r="A3" s="2"/>
      <c r="B3" s="2"/>
    </row>
    <row r="4" spans="1:2" s="5" customFormat="1" ht="27" customHeight="1" x14ac:dyDescent="0.25">
      <c r="A4" s="3"/>
      <c r="B4" s="4" t="s">
        <v>2</v>
      </c>
    </row>
    <row r="5" spans="1:2" s="8" customFormat="1" ht="19.5" customHeight="1" x14ac:dyDescent="0.25">
      <c r="A5" s="6" t="s">
        <v>3</v>
      </c>
      <c r="B5" s="7" t="s">
        <v>4</v>
      </c>
    </row>
    <row r="6" spans="1:2" s="8" customFormat="1" ht="31.5" customHeight="1" x14ac:dyDescent="0.2">
      <c r="A6" s="9" t="s">
        <v>5</v>
      </c>
      <c r="B6" s="10">
        <v>26041770</v>
      </c>
    </row>
    <row r="7" spans="1:2" s="8" customFormat="1" ht="31.5" customHeight="1" x14ac:dyDescent="0.2">
      <c r="A7" s="11" t="s">
        <v>6</v>
      </c>
      <c r="B7" s="12">
        <v>460000</v>
      </c>
    </row>
    <row r="8" spans="1:2" s="8" customFormat="1" ht="31.5" customHeight="1" x14ac:dyDescent="0.2">
      <c r="A8" s="13" t="s">
        <v>7</v>
      </c>
      <c r="B8" s="14">
        <f>670206+202682+212846</f>
        <v>1085734</v>
      </c>
    </row>
    <row r="9" spans="1:2" s="8" customFormat="1" ht="31.5" customHeight="1" x14ac:dyDescent="0.2">
      <c r="A9" s="13" t="s">
        <v>8</v>
      </c>
      <c r="B9" s="14">
        <v>4750000</v>
      </c>
    </row>
    <row r="10" spans="1:2" s="8" customFormat="1" ht="31.5" customHeight="1" x14ac:dyDescent="0.2">
      <c r="A10" s="13" t="s">
        <v>9</v>
      </c>
      <c r="B10" s="14">
        <v>1319500</v>
      </c>
    </row>
    <row r="11" spans="1:2" s="8" customFormat="1" ht="31.5" customHeight="1" x14ac:dyDescent="0.2">
      <c r="A11" s="13" t="s">
        <v>10</v>
      </c>
      <c r="B11" s="14">
        <v>430000</v>
      </c>
    </row>
    <row r="12" spans="1:2" s="8" customFormat="1" ht="31.5" customHeight="1" x14ac:dyDescent="0.2">
      <c r="A12" s="13" t="s">
        <v>11</v>
      </c>
      <c r="B12" s="14">
        <v>5492453</v>
      </c>
    </row>
    <row r="13" spans="1:2" s="8" customFormat="1" ht="6.75" customHeight="1" x14ac:dyDescent="0.2">
      <c r="B13" s="15"/>
    </row>
    <row r="14" spans="1:2" s="18" customFormat="1" ht="24.95" customHeight="1" x14ac:dyDescent="0.25">
      <c r="A14" s="16" t="s">
        <v>12</v>
      </c>
      <c r="B14" s="17">
        <f>SUM(B6:B13)</f>
        <v>39579457</v>
      </c>
    </row>
    <row r="15" spans="1:2" s="18" customFormat="1" ht="5.25" customHeight="1" x14ac:dyDescent="0.25">
      <c r="A15" s="16"/>
      <c r="B15" s="19"/>
    </row>
    <row r="16" spans="1:2" s="18" customFormat="1" ht="19.5" customHeight="1" x14ac:dyDescent="0.25">
      <c r="A16" s="6" t="s">
        <v>13</v>
      </c>
      <c r="B16" s="19"/>
    </row>
    <row r="17" spans="1:2" s="8" customFormat="1" ht="30" customHeight="1" x14ac:dyDescent="0.2">
      <c r="A17" s="20" t="s">
        <v>14</v>
      </c>
      <c r="B17" s="21">
        <v>3055275</v>
      </c>
    </row>
    <row r="18" spans="1:2" s="8" customFormat="1" ht="31.5" customHeight="1" x14ac:dyDescent="0.2">
      <c r="A18" s="20" t="s">
        <v>15</v>
      </c>
      <c r="B18" s="21">
        <v>6706965</v>
      </c>
    </row>
    <row r="19" spans="1:2" s="18" customFormat="1" ht="4.5" customHeight="1" x14ac:dyDescent="0.25">
      <c r="A19" s="16"/>
      <c r="B19" s="22"/>
    </row>
    <row r="20" spans="1:2" s="18" customFormat="1" ht="24.95" customHeight="1" x14ac:dyDescent="0.25">
      <c r="A20" s="16" t="s">
        <v>16</v>
      </c>
      <c r="B20" s="17">
        <f>SUM(B16:B19)</f>
        <v>9762240</v>
      </c>
    </row>
    <row r="21" spans="1:2" s="18" customFormat="1" ht="4.5" customHeight="1" x14ac:dyDescent="0.25">
      <c r="A21" s="16"/>
      <c r="B21" s="22"/>
    </row>
    <row r="22" spans="1:2" s="25" customFormat="1" ht="24.95" customHeight="1" x14ac:dyDescent="0.25">
      <c r="A22" s="23" t="s">
        <v>17</v>
      </c>
      <c r="B22" s="24">
        <f>B14-B20</f>
        <v>29817217</v>
      </c>
    </row>
    <row r="23" spans="1:2" s="8" customFormat="1" ht="6.75" customHeight="1" x14ac:dyDescent="0.2">
      <c r="B23" s="15"/>
    </row>
    <row r="24" spans="1:2" s="8" customFormat="1" ht="20.100000000000001" customHeight="1" x14ac:dyDescent="0.2">
      <c r="A24" s="6" t="s">
        <v>18</v>
      </c>
      <c r="B24" s="26"/>
    </row>
    <row r="25" spans="1:2" s="8" customFormat="1" ht="26.25" customHeight="1" x14ac:dyDescent="0.2">
      <c r="A25" s="13" t="s">
        <v>19</v>
      </c>
      <c r="B25" s="27">
        <f>'Generale Costi Presunti Tab.2'!B28</f>
        <v>14294290</v>
      </c>
    </row>
    <row r="26" spans="1:2" s="8" customFormat="1" ht="31.5" customHeight="1" x14ac:dyDescent="0.2">
      <c r="A26" s="13" t="s">
        <v>20</v>
      </c>
      <c r="B26" s="14">
        <f>'Generale Costi Presunti Tab.2'!B37</f>
        <v>2728100</v>
      </c>
    </row>
    <row r="27" spans="1:2" s="8" customFormat="1" ht="14.25" x14ac:dyDescent="0.2">
      <c r="A27" s="28"/>
      <c r="B27" s="29"/>
    </row>
    <row r="28" spans="1:2" s="8" customFormat="1" ht="6.75" customHeight="1" x14ac:dyDescent="0.2">
      <c r="B28" s="15"/>
    </row>
    <row r="29" spans="1:2" s="18" customFormat="1" ht="24.95" customHeight="1" x14ac:dyDescent="0.25">
      <c r="A29" s="16" t="s">
        <v>21</v>
      </c>
      <c r="B29" s="30">
        <f>SUM(B25:B28)</f>
        <v>17022390</v>
      </c>
    </row>
    <row r="30" spans="1:2" s="18" customFormat="1" ht="4.5" customHeight="1" x14ac:dyDescent="0.25">
      <c r="A30" s="16"/>
      <c r="B30" s="19"/>
    </row>
    <row r="31" spans="1:2" s="18" customFormat="1" ht="7.5" customHeight="1" x14ac:dyDescent="0.25">
      <c r="A31" s="31"/>
      <c r="B31" s="32"/>
    </row>
    <row r="32" spans="1:2" ht="6.75" customHeight="1" thickBot="1" x14ac:dyDescent="0.25">
      <c r="B32" s="33"/>
    </row>
    <row r="33" spans="1:2" s="36" customFormat="1" ht="24.95" customHeight="1" thickTop="1" thickBot="1" x14ac:dyDescent="0.4">
      <c r="A33" s="34" t="s">
        <v>22</v>
      </c>
      <c r="B33" s="35">
        <f>B22+B29</f>
        <v>46839607</v>
      </c>
    </row>
    <row r="34" spans="1:2" ht="13.5" thickTop="1" x14ac:dyDescent="0.2">
      <c r="B34" s="37"/>
    </row>
    <row r="35" spans="1:2" x14ac:dyDescent="0.2">
      <c r="B35" s="37"/>
    </row>
    <row r="36" spans="1:2" x14ac:dyDescent="0.2">
      <c r="B36" s="37"/>
    </row>
    <row r="37" spans="1:2" x14ac:dyDescent="0.2">
      <c r="B37" s="37"/>
    </row>
    <row r="38" spans="1:2" ht="6.75" customHeight="1" thickBot="1" x14ac:dyDescent="0.25">
      <c r="B38" s="38"/>
    </row>
    <row r="39" spans="1:2" s="39" customFormat="1" ht="24.75" customHeight="1" thickTop="1" x14ac:dyDescent="0.25">
      <c r="A39" s="357" t="s">
        <v>23</v>
      </c>
      <c r="B39" s="358"/>
    </row>
    <row r="40" spans="1:2" s="39" customFormat="1" ht="20.100000000000001" customHeight="1" x14ac:dyDescent="0.25">
      <c r="A40" s="40"/>
      <c r="B40" s="41"/>
    </row>
    <row r="41" spans="1:2" s="39" customFormat="1" ht="20.100000000000001" customHeight="1" x14ac:dyDescent="0.25">
      <c r="A41" s="42" t="s">
        <v>24</v>
      </c>
      <c r="B41" s="43">
        <f>B33</f>
        <v>46839607</v>
      </c>
    </row>
    <row r="42" spans="1:2" s="39" customFormat="1" ht="20.100000000000001" customHeight="1" x14ac:dyDescent="0.25">
      <c r="A42" s="42" t="s">
        <v>25</v>
      </c>
      <c r="B42" s="43" t="e">
        <f>'Generale Costi Presunti Tab.2'!B40</f>
        <v>#REF!</v>
      </c>
    </row>
    <row r="43" spans="1:2" s="39" customFormat="1" ht="6" customHeight="1" x14ac:dyDescent="0.25">
      <c r="A43" s="42"/>
      <c r="B43" s="43"/>
    </row>
    <row r="44" spans="1:2" s="39" customFormat="1" ht="18.75" customHeight="1" x14ac:dyDescent="0.25">
      <c r="A44" s="44" t="s">
        <v>26</v>
      </c>
      <c r="B44" s="45" t="e">
        <f>B41-B42</f>
        <v>#REF!</v>
      </c>
    </row>
    <row r="45" spans="1:2" s="39" customFormat="1" ht="20.100000000000001" customHeight="1" thickBot="1" x14ac:dyDescent="0.3">
      <c r="A45" s="46"/>
      <c r="B45" s="47"/>
    </row>
    <row r="46" spans="1:2" ht="13.5" thickTop="1" x14ac:dyDescent="0.2"/>
  </sheetData>
  <mergeCells count="3">
    <mergeCell ref="A1:B1"/>
    <mergeCell ref="A2:B2"/>
    <mergeCell ref="A39:B39"/>
  </mergeCells>
  <printOptions horizontalCentered="1"/>
  <pageMargins left="0" right="0" top="0.74803149606299213" bottom="0.74803149606299213" header="0.31496062992125984" footer="0.31496062992125984"/>
  <pageSetup paperSize="9" scale="86" orientation="portrait" horizontalDpi="0" verticalDpi="0" r:id="rId1"/>
  <headerFooter>
    <oddHeader>&amp;R&amp;"-,Grassetto"&amp;14&amp;ETabella 1)</oddHeader>
    <oddFooter>&amp;L&amp;8preparato da DIPRU
Ufficio Trattamento economico&amp;R&amp;8Mon/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tabSelected="1" workbookViewId="0">
      <selection activeCell="C7" sqref="C7"/>
    </sheetView>
  </sheetViews>
  <sheetFormatPr defaultColWidth="3.140625" defaultRowHeight="11.25" customHeight="1" x14ac:dyDescent="0.25"/>
  <cols>
    <col min="1" max="1" width="24.5703125" style="336" customWidth="1"/>
    <col min="2" max="17" width="3.85546875" style="340" customWidth="1"/>
    <col min="18" max="18" width="6.28515625" style="340" customWidth="1"/>
    <col min="19" max="19" width="4.140625" style="340" customWidth="1"/>
    <col min="20" max="24" width="3.140625" style="340" customWidth="1"/>
    <col min="25" max="25" width="11" style="340" bestFit="1" customWidth="1"/>
    <col min="26" max="16384" width="3.140625" style="340"/>
  </cols>
  <sheetData>
    <row r="1" spans="1:19" s="332" customFormat="1" ht="34.5" customHeight="1" x14ac:dyDescent="0.25">
      <c r="A1" s="384" t="s">
        <v>184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</row>
    <row r="2" spans="1:19" s="332" customFormat="1" ht="34.5" customHeight="1" x14ac:dyDescent="0.25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</row>
    <row r="3" spans="1:19" s="334" customFormat="1" ht="21" customHeight="1" x14ac:dyDescent="0.25">
      <c r="A3" s="385" t="s">
        <v>185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</row>
    <row r="4" spans="1:19" s="336" customFormat="1" ht="11.25" customHeight="1" x14ac:dyDescent="0.25">
      <c r="A4" s="335"/>
      <c r="B4" s="386" t="s">
        <v>186</v>
      </c>
      <c r="C4" s="388" t="s">
        <v>187</v>
      </c>
      <c r="D4" s="389"/>
      <c r="E4" s="389"/>
      <c r="F4" s="389"/>
      <c r="G4" s="389"/>
      <c r="H4" s="389"/>
      <c r="I4" s="390"/>
      <c r="J4" s="391" t="s">
        <v>188</v>
      </c>
      <c r="K4" s="392"/>
      <c r="L4" s="392"/>
      <c r="M4" s="392"/>
      <c r="N4" s="392"/>
      <c r="O4" s="393"/>
      <c r="P4" s="391" t="s">
        <v>189</v>
      </c>
      <c r="Q4" s="393"/>
      <c r="R4" s="386" t="s">
        <v>137</v>
      </c>
    </row>
    <row r="5" spans="1:19" s="336" customFormat="1" ht="11.25" customHeight="1" x14ac:dyDescent="0.25">
      <c r="A5" s="337"/>
      <c r="B5" s="387"/>
      <c r="C5" s="338" t="s">
        <v>190</v>
      </c>
      <c r="D5" s="338" t="s">
        <v>191</v>
      </c>
      <c r="E5" s="338" t="s">
        <v>192</v>
      </c>
      <c r="F5" s="338" t="s">
        <v>193</v>
      </c>
      <c r="G5" s="338" t="s">
        <v>194</v>
      </c>
      <c r="H5" s="338" t="s">
        <v>195</v>
      </c>
      <c r="I5" s="338" t="s">
        <v>196</v>
      </c>
      <c r="J5" s="338" t="s">
        <v>191</v>
      </c>
      <c r="K5" s="338" t="s">
        <v>192</v>
      </c>
      <c r="L5" s="338" t="s">
        <v>193</v>
      </c>
      <c r="M5" s="338" t="s">
        <v>194</v>
      </c>
      <c r="N5" s="338" t="s">
        <v>195</v>
      </c>
      <c r="O5" s="338" t="s">
        <v>196</v>
      </c>
      <c r="P5" s="338" t="s">
        <v>195</v>
      </c>
      <c r="Q5" s="338" t="s">
        <v>196</v>
      </c>
      <c r="R5" s="387"/>
    </row>
    <row r="6" spans="1:19" ht="9" customHeight="1" x14ac:dyDescent="0.25">
      <c r="A6" s="337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</row>
    <row r="7" spans="1:19" s="336" customFormat="1" ht="11.25" customHeight="1" x14ac:dyDescent="0.25">
      <c r="A7" s="341" t="s">
        <v>137</v>
      </c>
      <c r="B7" s="338">
        <v>8</v>
      </c>
      <c r="C7" s="338">
        <v>158</v>
      </c>
      <c r="D7" s="338">
        <v>88</v>
      </c>
      <c r="E7" s="338">
        <v>282</v>
      </c>
      <c r="F7" s="338">
        <v>161</v>
      </c>
      <c r="G7" s="338">
        <v>25</v>
      </c>
      <c r="H7" s="338">
        <v>23</v>
      </c>
      <c r="I7" s="338">
        <v>4</v>
      </c>
      <c r="J7" s="338">
        <v>130</v>
      </c>
      <c r="K7" s="338">
        <v>326</v>
      </c>
      <c r="L7" s="338">
        <v>197</v>
      </c>
      <c r="M7" s="338">
        <v>68</v>
      </c>
      <c r="N7" s="338">
        <v>28</v>
      </c>
      <c r="O7" s="338">
        <v>71</v>
      </c>
      <c r="P7" s="338">
        <v>19</v>
      </c>
      <c r="Q7" s="338">
        <v>24</v>
      </c>
      <c r="R7" s="338">
        <f>SUM(B7:Q7)</f>
        <v>1612</v>
      </c>
    </row>
    <row r="8" spans="1:19" ht="12.75" hidden="1" customHeight="1" x14ac:dyDescent="0.25">
      <c r="A8" s="337"/>
      <c r="B8" s="342"/>
      <c r="C8" s="342"/>
      <c r="D8" s="342"/>
      <c r="E8" s="342"/>
      <c r="F8" s="342"/>
      <c r="G8" s="342"/>
      <c r="H8" s="342"/>
      <c r="I8" s="340">
        <f>SUM(B7:I7)</f>
        <v>749</v>
      </c>
      <c r="J8" s="342"/>
      <c r="K8" s="342"/>
      <c r="L8" s="342"/>
      <c r="M8" s="342"/>
      <c r="N8" s="342"/>
      <c r="O8" s="340">
        <f>SUM(J7:O7)</f>
        <v>820</v>
      </c>
      <c r="P8" s="342"/>
      <c r="Q8" s="340">
        <f>SUM(P7:Q7)</f>
        <v>43</v>
      </c>
      <c r="R8" s="342"/>
    </row>
    <row r="9" spans="1:19" ht="14.25" customHeight="1" x14ac:dyDescent="0.25"/>
    <row r="10" spans="1:19" s="334" customFormat="1" ht="21" customHeight="1" x14ac:dyDescent="0.25">
      <c r="A10" s="385" t="s">
        <v>197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</row>
    <row r="11" spans="1:19" s="336" customFormat="1" ht="11.25" customHeight="1" x14ac:dyDescent="0.25">
      <c r="A11" s="335"/>
      <c r="B11" s="386" t="s">
        <v>186</v>
      </c>
      <c r="C11" s="388" t="s">
        <v>187</v>
      </c>
      <c r="D11" s="389"/>
      <c r="E11" s="389"/>
      <c r="F11" s="389"/>
      <c r="G11" s="389"/>
      <c r="H11" s="389"/>
      <c r="I11" s="390"/>
      <c r="J11" s="391" t="s">
        <v>188</v>
      </c>
      <c r="K11" s="392"/>
      <c r="L11" s="392"/>
      <c r="M11" s="392"/>
      <c r="N11" s="392"/>
      <c r="O11" s="393"/>
      <c r="P11" s="391" t="s">
        <v>189</v>
      </c>
      <c r="Q11" s="393"/>
      <c r="R11" s="386" t="s">
        <v>137</v>
      </c>
    </row>
    <row r="12" spans="1:19" s="336" customFormat="1" ht="11.25" customHeight="1" x14ac:dyDescent="0.25">
      <c r="A12" s="337"/>
      <c r="B12" s="387"/>
      <c r="C12" s="338" t="s">
        <v>190</v>
      </c>
      <c r="D12" s="338" t="s">
        <v>191</v>
      </c>
      <c r="E12" s="338" t="s">
        <v>192</v>
      </c>
      <c r="F12" s="338" t="s">
        <v>193</v>
      </c>
      <c r="G12" s="338" t="s">
        <v>194</v>
      </c>
      <c r="H12" s="338" t="s">
        <v>195</v>
      </c>
      <c r="I12" s="338" t="s">
        <v>196</v>
      </c>
      <c r="J12" s="338" t="s">
        <v>191</v>
      </c>
      <c r="K12" s="338" t="s">
        <v>192</v>
      </c>
      <c r="L12" s="338" t="s">
        <v>193</v>
      </c>
      <c r="M12" s="338" t="s">
        <v>194</v>
      </c>
      <c r="N12" s="338" t="s">
        <v>195</v>
      </c>
      <c r="O12" s="338" t="s">
        <v>196</v>
      </c>
      <c r="P12" s="338" t="s">
        <v>195</v>
      </c>
      <c r="Q12" s="338" t="s">
        <v>196</v>
      </c>
      <c r="R12" s="387"/>
    </row>
    <row r="13" spans="1:19" s="336" customFormat="1" ht="6" customHeight="1" x14ac:dyDescent="0.25">
      <c r="A13" s="337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</row>
    <row r="14" spans="1:19" s="344" customFormat="1" ht="11.25" customHeight="1" x14ac:dyDescent="0.25">
      <c r="A14" s="341" t="s">
        <v>137</v>
      </c>
      <c r="B14" s="338">
        <v>1</v>
      </c>
      <c r="C14" s="338">
        <v>0</v>
      </c>
      <c r="D14" s="338">
        <v>0</v>
      </c>
      <c r="E14" s="338">
        <v>54</v>
      </c>
      <c r="F14" s="338">
        <v>57</v>
      </c>
      <c r="G14" s="338">
        <v>116</v>
      </c>
      <c r="H14" s="338">
        <v>44</v>
      </c>
      <c r="I14" s="338">
        <v>88</v>
      </c>
      <c r="J14" s="338">
        <v>0</v>
      </c>
      <c r="K14" s="338">
        <v>3</v>
      </c>
      <c r="L14" s="338">
        <v>74</v>
      </c>
      <c r="M14" s="338">
        <v>133</v>
      </c>
      <c r="N14" s="338">
        <v>121</v>
      </c>
      <c r="O14" s="338">
        <v>48</v>
      </c>
      <c r="P14" s="338">
        <v>6</v>
      </c>
      <c r="Q14" s="338">
        <v>6</v>
      </c>
      <c r="R14" s="338">
        <f>SUM(B14:Q14)</f>
        <v>751</v>
      </c>
      <c r="S14" s="343"/>
    </row>
    <row r="15" spans="1:19" ht="15.75" hidden="1" customHeight="1" x14ac:dyDescent="0.25">
      <c r="I15" s="340">
        <f>SUM(B14:I14)</f>
        <v>360</v>
      </c>
      <c r="O15" s="340">
        <f>SUM(J14:O14)</f>
        <v>379</v>
      </c>
      <c r="Q15" s="340">
        <f>SUM(P14:Q14)</f>
        <v>12</v>
      </c>
    </row>
    <row r="16" spans="1:19" ht="14.25" customHeight="1" x14ac:dyDescent="0.25"/>
    <row r="17" spans="1:25" s="334" customFormat="1" ht="21" customHeight="1" x14ac:dyDescent="0.25">
      <c r="A17" s="385" t="s">
        <v>198</v>
      </c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</row>
    <row r="18" spans="1:25" s="336" customFormat="1" ht="11.25" customHeight="1" x14ac:dyDescent="0.25">
      <c r="A18" s="335"/>
      <c r="B18" s="386" t="s">
        <v>186</v>
      </c>
      <c r="C18" s="388" t="s">
        <v>187</v>
      </c>
      <c r="D18" s="389"/>
      <c r="E18" s="389"/>
      <c r="F18" s="389"/>
      <c r="G18" s="389"/>
      <c r="H18" s="389"/>
      <c r="I18" s="390"/>
      <c r="J18" s="391" t="s">
        <v>188</v>
      </c>
      <c r="K18" s="392"/>
      <c r="L18" s="392"/>
      <c r="M18" s="392"/>
      <c r="N18" s="392"/>
      <c r="O18" s="393"/>
      <c r="P18" s="391" t="s">
        <v>189</v>
      </c>
      <c r="Q18" s="393"/>
      <c r="R18" s="386" t="s">
        <v>137</v>
      </c>
    </row>
    <row r="19" spans="1:25" s="336" customFormat="1" ht="11.25" customHeight="1" x14ac:dyDescent="0.25">
      <c r="A19" s="337"/>
      <c r="B19" s="387"/>
      <c r="C19" s="338" t="s">
        <v>190</v>
      </c>
      <c r="D19" s="338" t="s">
        <v>191</v>
      </c>
      <c r="E19" s="338" t="s">
        <v>192</v>
      </c>
      <c r="F19" s="338" t="s">
        <v>193</v>
      </c>
      <c r="G19" s="338" t="s">
        <v>194</v>
      </c>
      <c r="H19" s="338" t="s">
        <v>195</v>
      </c>
      <c r="I19" s="338" t="s">
        <v>196</v>
      </c>
      <c r="J19" s="338" t="s">
        <v>191</v>
      </c>
      <c r="K19" s="338" t="s">
        <v>192</v>
      </c>
      <c r="L19" s="338" t="s">
        <v>193</v>
      </c>
      <c r="M19" s="338" t="s">
        <v>194</v>
      </c>
      <c r="N19" s="338" t="s">
        <v>195</v>
      </c>
      <c r="O19" s="338" t="s">
        <v>196</v>
      </c>
      <c r="P19" s="338" t="s">
        <v>195</v>
      </c>
      <c r="Q19" s="338" t="s">
        <v>196</v>
      </c>
      <c r="R19" s="387"/>
    </row>
    <row r="20" spans="1:25" ht="5.25" customHeight="1" x14ac:dyDescent="0.25">
      <c r="A20" s="337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</row>
    <row r="21" spans="1:25" s="336" customFormat="1" ht="11.25" customHeight="1" x14ac:dyDescent="0.25">
      <c r="A21" s="345" t="s">
        <v>199</v>
      </c>
      <c r="B21" s="346"/>
      <c r="C21" s="346"/>
      <c r="D21" s="346"/>
      <c r="E21" s="346">
        <v>9</v>
      </c>
      <c r="F21" s="346">
        <v>6</v>
      </c>
      <c r="G21" s="346">
        <v>16</v>
      </c>
      <c r="H21" s="346">
        <v>4</v>
      </c>
      <c r="I21" s="346">
        <v>2</v>
      </c>
      <c r="J21" s="346"/>
      <c r="K21" s="346"/>
      <c r="L21" s="346">
        <v>4</v>
      </c>
      <c r="M21" s="346">
        <v>8</v>
      </c>
      <c r="N21" s="346">
        <v>22</v>
      </c>
      <c r="O21" s="346">
        <v>1</v>
      </c>
      <c r="P21" s="346">
        <v>1</v>
      </c>
      <c r="Q21" s="346"/>
      <c r="R21" s="338">
        <f>SUM(B21:Q21)</f>
        <v>73</v>
      </c>
      <c r="S21" s="347"/>
      <c r="T21" s="347"/>
      <c r="U21" s="347"/>
      <c r="V21" s="347"/>
      <c r="W21" s="347"/>
      <c r="X21" s="347"/>
      <c r="Y21" s="347"/>
    </row>
    <row r="22" spans="1:25" s="336" customFormat="1" ht="11.25" customHeight="1" x14ac:dyDescent="0.25">
      <c r="A22" s="345" t="s">
        <v>200</v>
      </c>
      <c r="B22" s="346"/>
      <c r="C22" s="346"/>
      <c r="D22" s="346"/>
      <c r="E22" s="346">
        <v>7</v>
      </c>
      <c r="F22" s="346"/>
      <c r="G22" s="346">
        <v>6</v>
      </c>
      <c r="H22" s="346">
        <v>7</v>
      </c>
      <c r="I22" s="346"/>
      <c r="J22" s="346"/>
      <c r="K22" s="346"/>
      <c r="L22" s="346">
        <v>8</v>
      </c>
      <c r="M22" s="346"/>
      <c r="N22" s="346">
        <v>28</v>
      </c>
      <c r="O22" s="346">
        <v>12</v>
      </c>
      <c r="P22" s="346"/>
      <c r="Q22" s="346"/>
      <c r="R22" s="338">
        <f>SUM(B22:Q22)</f>
        <v>68</v>
      </c>
      <c r="S22" s="347"/>
      <c r="T22" s="347"/>
      <c r="U22" s="347"/>
      <c r="V22" s="347"/>
      <c r="W22" s="347"/>
      <c r="X22" s="347"/>
      <c r="Y22" s="347"/>
    </row>
    <row r="23" spans="1:25" s="336" customFormat="1" ht="11.25" customHeight="1" x14ac:dyDescent="0.25">
      <c r="A23" s="345" t="s">
        <v>201</v>
      </c>
      <c r="B23" s="346"/>
      <c r="C23" s="346"/>
      <c r="D23" s="346"/>
      <c r="E23" s="346"/>
      <c r="F23" s="346">
        <v>4</v>
      </c>
      <c r="G23" s="346">
        <v>1</v>
      </c>
      <c r="H23" s="346"/>
      <c r="I23" s="346"/>
      <c r="J23" s="346"/>
      <c r="K23" s="346"/>
      <c r="L23" s="346"/>
      <c r="M23" s="346">
        <v>9</v>
      </c>
      <c r="N23" s="346">
        <v>1</v>
      </c>
      <c r="O23" s="346"/>
      <c r="P23" s="346">
        <v>1</v>
      </c>
      <c r="Q23" s="346"/>
      <c r="R23" s="338">
        <f>SUM(B23:Q23)</f>
        <v>16</v>
      </c>
      <c r="S23" s="347"/>
      <c r="T23" s="347"/>
      <c r="U23" s="347"/>
      <c r="V23" s="347"/>
      <c r="W23" s="347"/>
      <c r="X23" s="347"/>
      <c r="Y23" s="347"/>
    </row>
    <row r="24" spans="1:25" ht="12.75" customHeight="1" x14ac:dyDescent="0.25">
      <c r="A24" s="337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</row>
    <row r="25" spans="1:25" s="336" customFormat="1" ht="11.25" customHeight="1" x14ac:dyDescent="0.25">
      <c r="A25" s="341" t="s">
        <v>202</v>
      </c>
      <c r="B25" s="338">
        <f>SUM(B20:B23)</f>
        <v>0</v>
      </c>
      <c r="C25" s="338">
        <f t="shared" ref="C25:Q25" si="0">SUM(C20:C23)</f>
        <v>0</v>
      </c>
      <c r="D25" s="338">
        <f t="shared" si="0"/>
        <v>0</v>
      </c>
      <c r="E25" s="338">
        <f t="shared" si="0"/>
        <v>16</v>
      </c>
      <c r="F25" s="338">
        <f t="shared" si="0"/>
        <v>10</v>
      </c>
      <c r="G25" s="338">
        <f t="shared" si="0"/>
        <v>23</v>
      </c>
      <c r="H25" s="338">
        <f t="shared" si="0"/>
        <v>11</v>
      </c>
      <c r="I25" s="338">
        <f t="shared" si="0"/>
        <v>2</v>
      </c>
      <c r="J25" s="338">
        <f t="shared" si="0"/>
        <v>0</v>
      </c>
      <c r="K25" s="338">
        <f t="shared" si="0"/>
        <v>0</v>
      </c>
      <c r="L25" s="338">
        <f t="shared" si="0"/>
        <v>12</v>
      </c>
      <c r="M25" s="338">
        <f t="shared" si="0"/>
        <v>17</v>
      </c>
      <c r="N25" s="338">
        <f t="shared" si="0"/>
        <v>51</v>
      </c>
      <c r="O25" s="338">
        <f t="shared" si="0"/>
        <v>13</v>
      </c>
      <c r="P25" s="338">
        <f t="shared" si="0"/>
        <v>2</v>
      </c>
      <c r="Q25" s="338">
        <f t="shared" si="0"/>
        <v>0</v>
      </c>
      <c r="R25" s="338">
        <f>SUM(R20:R23)</f>
        <v>157</v>
      </c>
    </row>
    <row r="26" spans="1:25" ht="12.75" customHeight="1" x14ac:dyDescent="0.25">
      <c r="A26" s="337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</row>
    <row r="27" spans="1:25" s="336" customFormat="1" ht="11.25" customHeight="1" x14ac:dyDescent="0.25">
      <c r="A27" s="335"/>
      <c r="B27" s="386" t="s">
        <v>186</v>
      </c>
      <c r="C27" s="391" t="s">
        <v>187</v>
      </c>
      <c r="D27" s="392"/>
      <c r="E27" s="392"/>
      <c r="F27" s="392"/>
      <c r="G27" s="392"/>
      <c r="H27" s="392"/>
      <c r="I27" s="393"/>
      <c r="J27" s="391" t="s">
        <v>188</v>
      </c>
      <c r="K27" s="392"/>
      <c r="L27" s="392"/>
      <c r="M27" s="392"/>
      <c r="N27" s="392"/>
      <c r="O27" s="393"/>
      <c r="P27" s="391" t="s">
        <v>189</v>
      </c>
      <c r="Q27" s="393"/>
      <c r="R27" s="386" t="s">
        <v>137</v>
      </c>
    </row>
    <row r="28" spans="1:25" s="336" customFormat="1" ht="11.25" customHeight="1" x14ac:dyDescent="0.25">
      <c r="A28" s="337"/>
      <c r="B28" s="387"/>
      <c r="C28" s="338" t="s">
        <v>190</v>
      </c>
      <c r="D28" s="338" t="s">
        <v>191</v>
      </c>
      <c r="E28" s="338" t="s">
        <v>192</v>
      </c>
      <c r="F28" s="338" t="s">
        <v>193</v>
      </c>
      <c r="G28" s="338" t="s">
        <v>194</v>
      </c>
      <c r="H28" s="338" t="s">
        <v>195</v>
      </c>
      <c r="I28" s="338" t="s">
        <v>196</v>
      </c>
      <c r="J28" s="338" t="s">
        <v>191</v>
      </c>
      <c r="K28" s="338" t="s">
        <v>192</v>
      </c>
      <c r="L28" s="338" t="s">
        <v>193</v>
      </c>
      <c r="M28" s="338" t="s">
        <v>194</v>
      </c>
      <c r="N28" s="338" t="s">
        <v>195</v>
      </c>
      <c r="O28" s="338" t="s">
        <v>196</v>
      </c>
      <c r="P28" s="338" t="s">
        <v>195</v>
      </c>
      <c r="Q28" s="338" t="s">
        <v>196</v>
      </c>
      <c r="R28" s="387"/>
    </row>
    <row r="29" spans="1:25" ht="5.25" customHeight="1" x14ac:dyDescent="0.25">
      <c r="A29" s="337"/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</row>
    <row r="30" spans="1:25" ht="12.75" customHeight="1" x14ac:dyDescent="0.25">
      <c r="A30" s="348" t="s">
        <v>203</v>
      </c>
      <c r="B30" s="349">
        <f t="shared" ref="B30:R30" si="1">B7+B14+B25</f>
        <v>9</v>
      </c>
      <c r="C30" s="349">
        <f t="shared" si="1"/>
        <v>158</v>
      </c>
      <c r="D30" s="349">
        <f t="shared" si="1"/>
        <v>88</v>
      </c>
      <c r="E30" s="349">
        <f t="shared" si="1"/>
        <v>352</v>
      </c>
      <c r="F30" s="349">
        <f t="shared" si="1"/>
        <v>228</v>
      </c>
      <c r="G30" s="349">
        <f t="shared" si="1"/>
        <v>164</v>
      </c>
      <c r="H30" s="349">
        <f t="shared" si="1"/>
        <v>78</v>
      </c>
      <c r="I30" s="349">
        <f t="shared" si="1"/>
        <v>94</v>
      </c>
      <c r="J30" s="349">
        <f t="shared" si="1"/>
        <v>130</v>
      </c>
      <c r="K30" s="349">
        <f t="shared" si="1"/>
        <v>329</v>
      </c>
      <c r="L30" s="349">
        <f t="shared" si="1"/>
        <v>283</v>
      </c>
      <c r="M30" s="349">
        <f t="shared" si="1"/>
        <v>218</v>
      </c>
      <c r="N30" s="349">
        <f t="shared" si="1"/>
        <v>200</v>
      </c>
      <c r="O30" s="349">
        <f t="shared" si="1"/>
        <v>132</v>
      </c>
      <c r="P30" s="349">
        <f t="shared" si="1"/>
        <v>27</v>
      </c>
      <c r="Q30" s="349">
        <f t="shared" si="1"/>
        <v>30</v>
      </c>
      <c r="R30" s="348">
        <f t="shared" si="1"/>
        <v>2520</v>
      </c>
    </row>
    <row r="31" spans="1:25" ht="12.75" customHeight="1" x14ac:dyDescent="0.25">
      <c r="A31" s="337"/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</row>
    <row r="32" spans="1:25" ht="12.75" customHeight="1" x14ac:dyDescent="0.25"/>
    <row r="33" spans="1:25" ht="17.25" customHeight="1" x14ac:dyDescent="0.25">
      <c r="A33" s="385" t="s">
        <v>204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</row>
    <row r="34" spans="1:25" ht="11.25" customHeight="1" x14ac:dyDescent="0.25">
      <c r="A34" s="335"/>
      <c r="B34" s="386" t="s">
        <v>186</v>
      </c>
      <c r="C34" s="391" t="s">
        <v>187</v>
      </c>
      <c r="D34" s="392"/>
      <c r="E34" s="392"/>
      <c r="F34" s="392"/>
      <c r="G34" s="392"/>
      <c r="H34" s="392"/>
      <c r="I34" s="393"/>
      <c r="J34" s="391" t="s">
        <v>188</v>
      </c>
      <c r="K34" s="392"/>
      <c r="L34" s="392"/>
      <c r="M34" s="392"/>
      <c r="N34" s="392"/>
      <c r="O34" s="393"/>
      <c r="P34" s="391" t="s">
        <v>189</v>
      </c>
      <c r="Q34" s="393"/>
      <c r="R34" s="386" t="s">
        <v>137</v>
      </c>
    </row>
    <row r="35" spans="1:25" ht="11.25" customHeight="1" x14ac:dyDescent="0.25">
      <c r="A35" s="337"/>
      <c r="B35" s="387"/>
      <c r="C35" s="338" t="s">
        <v>190</v>
      </c>
      <c r="D35" s="338" t="s">
        <v>191</v>
      </c>
      <c r="E35" s="338" t="s">
        <v>192</v>
      </c>
      <c r="F35" s="338" t="s">
        <v>193</v>
      </c>
      <c r="G35" s="338" t="s">
        <v>194</v>
      </c>
      <c r="H35" s="338" t="s">
        <v>195</v>
      </c>
      <c r="I35" s="338" t="s">
        <v>196</v>
      </c>
      <c r="J35" s="338" t="s">
        <v>191</v>
      </c>
      <c r="K35" s="338" t="s">
        <v>192</v>
      </c>
      <c r="L35" s="338" t="s">
        <v>193</v>
      </c>
      <c r="M35" s="338" t="s">
        <v>194</v>
      </c>
      <c r="N35" s="338" t="s">
        <v>195</v>
      </c>
      <c r="O35" s="338" t="s">
        <v>196</v>
      </c>
      <c r="P35" s="338" t="s">
        <v>195</v>
      </c>
      <c r="Q35" s="338" t="s">
        <v>196</v>
      </c>
      <c r="R35" s="387"/>
    </row>
    <row r="36" spans="1:25" s="336" customFormat="1" ht="6" customHeight="1" x14ac:dyDescent="0.25">
      <c r="A36" s="337"/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</row>
    <row r="37" spans="1:25" ht="11.25" customHeight="1" x14ac:dyDescent="0.25">
      <c r="A37" s="345" t="s">
        <v>135</v>
      </c>
      <c r="B37" s="346"/>
      <c r="C37" s="346">
        <v>7</v>
      </c>
      <c r="D37" s="346">
        <v>2</v>
      </c>
      <c r="E37" s="346">
        <v>16</v>
      </c>
      <c r="F37" s="346">
        <v>8</v>
      </c>
      <c r="G37" s="346">
        <v>1</v>
      </c>
      <c r="H37" s="346"/>
      <c r="I37" s="346"/>
      <c r="J37" s="346">
        <v>9</v>
      </c>
      <c r="K37" s="346">
        <v>19</v>
      </c>
      <c r="L37" s="346">
        <v>6</v>
      </c>
      <c r="M37" s="346">
        <v>1</v>
      </c>
      <c r="N37" s="346"/>
      <c r="O37" s="346">
        <v>4</v>
      </c>
      <c r="P37" s="346"/>
      <c r="Q37" s="346"/>
      <c r="R37" s="338">
        <f>SUM(B37:Q37)</f>
        <v>73</v>
      </c>
    </row>
    <row r="38" spans="1:25" ht="11.25" customHeight="1" x14ac:dyDescent="0.25">
      <c r="A38" s="337"/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</row>
    <row r="39" spans="1:25" ht="6" customHeight="1" x14ac:dyDescent="0.25"/>
    <row r="40" spans="1:25" ht="24.75" customHeight="1" x14ac:dyDescent="0.25">
      <c r="A40" s="385" t="s">
        <v>205</v>
      </c>
      <c r="B40" s="385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</row>
    <row r="41" spans="1:25" ht="11.25" customHeight="1" x14ac:dyDescent="0.25">
      <c r="A41" s="335"/>
      <c r="B41" s="386" t="s">
        <v>186</v>
      </c>
      <c r="C41" s="391" t="s">
        <v>187</v>
      </c>
      <c r="D41" s="392"/>
      <c r="E41" s="392"/>
      <c r="F41" s="392"/>
      <c r="G41" s="392"/>
      <c r="H41" s="392"/>
      <c r="I41" s="393"/>
      <c r="J41" s="391" t="s">
        <v>188</v>
      </c>
      <c r="K41" s="392"/>
      <c r="L41" s="392"/>
      <c r="M41" s="392"/>
      <c r="N41" s="392"/>
      <c r="O41" s="393"/>
      <c r="P41" s="391" t="s">
        <v>189</v>
      </c>
      <c r="Q41" s="393"/>
      <c r="R41" s="386" t="s">
        <v>137</v>
      </c>
    </row>
    <row r="42" spans="1:25" ht="11.25" customHeight="1" x14ac:dyDescent="0.25">
      <c r="A42" s="337"/>
      <c r="B42" s="387"/>
      <c r="C42" s="338" t="s">
        <v>190</v>
      </c>
      <c r="D42" s="338" t="s">
        <v>191</v>
      </c>
      <c r="E42" s="338" t="s">
        <v>192</v>
      </c>
      <c r="F42" s="338" t="s">
        <v>193</v>
      </c>
      <c r="G42" s="338" t="s">
        <v>194</v>
      </c>
      <c r="H42" s="338" t="s">
        <v>195</v>
      </c>
      <c r="I42" s="338" t="s">
        <v>196</v>
      </c>
      <c r="J42" s="338" t="s">
        <v>191</v>
      </c>
      <c r="K42" s="338" t="s">
        <v>192</v>
      </c>
      <c r="L42" s="338" t="s">
        <v>193</v>
      </c>
      <c r="M42" s="338" t="s">
        <v>194</v>
      </c>
      <c r="N42" s="338" t="s">
        <v>195</v>
      </c>
      <c r="O42" s="338" t="s">
        <v>196</v>
      </c>
      <c r="P42" s="338" t="s">
        <v>195</v>
      </c>
      <c r="Q42" s="338" t="s">
        <v>196</v>
      </c>
      <c r="R42" s="387"/>
    </row>
    <row r="43" spans="1:25" s="336" customFormat="1" ht="6" customHeight="1" x14ac:dyDescent="0.25">
      <c r="A43" s="337"/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</row>
    <row r="44" spans="1:25" ht="11.25" customHeight="1" x14ac:dyDescent="0.25">
      <c r="A44" s="345" t="s">
        <v>135</v>
      </c>
      <c r="B44" s="346"/>
      <c r="C44" s="346">
        <v>6</v>
      </c>
      <c r="D44" s="346">
        <v>7</v>
      </c>
      <c r="E44" s="346">
        <v>6</v>
      </c>
      <c r="F44" s="346">
        <v>6</v>
      </c>
      <c r="G44" s="346">
        <v>1</v>
      </c>
      <c r="H44" s="346">
        <v>0</v>
      </c>
      <c r="I44" s="346">
        <v>1</v>
      </c>
      <c r="J44" s="346">
        <v>4</v>
      </c>
      <c r="K44" s="346">
        <v>9</v>
      </c>
      <c r="L44" s="346">
        <v>7</v>
      </c>
      <c r="M44" s="346">
        <v>2</v>
      </c>
      <c r="N44" s="346">
        <v>1</v>
      </c>
      <c r="O44" s="346">
        <v>3</v>
      </c>
      <c r="P44" s="346"/>
      <c r="Q44" s="346">
        <v>1</v>
      </c>
      <c r="R44" s="338">
        <f>SUM(B44:Q44)</f>
        <v>54</v>
      </c>
      <c r="S44" s="350"/>
      <c r="T44" s="350"/>
      <c r="U44" s="350"/>
      <c r="V44" s="350"/>
      <c r="W44" s="350"/>
      <c r="X44" s="350"/>
      <c r="Y44" s="350"/>
    </row>
    <row r="45" spans="1:25" ht="11.25" customHeight="1" x14ac:dyDescent="0.25">
      <c r="A45" s="337"/>
      <c r="B45" s="342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</row>
    <row r="46" spans="1:25" ht="6" customHeight="1" x14ac:dyDescent="0.25"/>
    <row r="48" spans="1:25" ht="21" customHeight="1" x14ac:dyDescent="0.25">
      <c r="A48" s="394" t="s">
        <v>206</v>
      </c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</row>
    <row r="49" spans="1:18" ht="11.25" customHeight="1" x14ac:dyDescent="0.25">
      <c r="A49" s="394"/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</row>
    <row r="50" spans="1:18" ht="11.25" customHeight="1" x14ac:dyDescent="0.25">
      <c r="A50" s="351"/>
      <c r="B50" s="396" t="s">
        <v>186</v>
      </c>
      <c r="C50" s="398" t="s">
        <v>187</v>
      </c>
      <c r="D50" s="399"/>
      <c r="E50" s="399"/>
      <c r="F50" s="399"/>
      <c r="G50" s="399"/>
      <c r="H50" s="399"/>
      <c r="I50" s="400"/>
      <c r="J50" s="401" t="s">
        <v>188</v>
      </c>
      <c r="K50" s="402"/>
      <c r="L50" s="402"/>
      <c r="M50" s="402"/>
      <c r="N50" s="402"/>
      <c r="O50" s="403"/>
      <c r="P50" s="401" t="s">
        <v>189</v>
      </c>
      <c r="Q50" s="403"/>
      <c r="R50" s="396" t="s">
        <v>137</v>
      </c>
    </row>
    <row r="51" spans="1:18" ht="11.25" customHeight="1" x14ac:dyDescent="0.25">
      <c r="A51" s="351"/>
      <c r="B51" s="397"/>
      <c r="C51" s="352" t="s">
        <v>190</v>
      </c>
      <c r="D51" s="352" t="s">
        <v>191</v>
      </c>
      <c r="E51" s="352" t="s">
        <v>192</v>
      </c>
      <c r="F51" s="352" t="s">
        <v>193</v>
      </c>
      <c r="G51" s="352" t="s">
        <v>194</v>
      </c>
      <c r="H51" s="352" t="s">
        <v>195</v>
      </c>
      <c r="I51" s="352" t="s">
        <v>196</v>
      </c>
      <c r="J51" s="352" t="s">
        <v>191</v>
      </c>
      <c r="K51" s="352" t="s">
        <v>192</v>
      </c>
      <c r="L51" s="352" t="s">
        <v>193</v>
      </c>
      <c r="M51" s="352" t="s">
        <v>194</v>
      </c>
      <c r="N51" s="352" t="s">
        <v>195</v>
      </c>
      <c r="O51" s="352" t="s">
        <v>196</v>
      </c>
      <c r="P51" s="352" t="s">
        <v>195</v>
      </c>
      <c r="Q51" s="352" t="s">
        <v>196</v>
      </c>
      <c r="R51" s="397"/>
    </row>
    <row r="52" spans="1:18" ht="11.25" customHeight="1" x14ac:dyDescent="0.25">
      <c r="A52" s="353" t="s">
        <v>135</v>
      </c>
      <c r="B52" s="346">
        <v>2</v>
      </c>
      <c r="C52" s="346">
        <v>22</v>
      </c>
      <c r="D52" s="346">
        <v>4</v>
      </c>
      <c r="E52" s="346">
        <v>13</v>
      </c>
      <c r="F52" s="346">
        <v>17</v>
      </c>
      <c r="G52" s="346">
        <v>2</v>
      </c>
      <c r="H52" s="346"/>
      <c r="I52" s="346">
        <v>0</v>
      </c>
      <c r="J52" s="346">
        <v>15</v>
      </c>
      <c r="K52" s="346">
        <v>25</v>
      </c>
      <c r="L52" s="346">
        <v>14</v>
      </c>
      <c r="M52" s="346">
        <v>3</v>
      </c>
      <c r="N52" s="346">
        <v>2</v>
      </c>
      <c r="O52" s="346">
        <v>8</v>
      </c>
      <c r="P52" s="346">
        <v>1</v>
      </c>
      <c r="Q52" s="346">
        <v>3</v>
      </c>
      <c r="R52" s="338">
        <f>SUM(B52:Q52)</f>
        <v>131</v>
      </c>
    </row>
    <row r="53" spans="1:18" ht="12" customHeight="1" x14ac:dyDescent="0.25">
      <c r="A53" s="353" t="s">
        <v>207</v>
      </c>
      <c r="B53" s="346"/>
      <c r="C53" s="346"/>
      <c r="D53" s="346"/>
      <c r="E53" s="346">
        <v>5</v>
      </c>
      <c r="F53" s="346">
        <v>4</v>
      </c>
      <c r="G53" s="346">
        <v>7</v>
      </c>
      <c r="H53" s="346">
        <v>4</v>
      </c>
      <c r="I53" s="346">
        <v>1</v>
      </c>
      <c r="J53" s="346"/>
      <c r="K53" s="346"/>
      <c r="L53" s="346">
        <v>2</v>
      </c>
      <c r="M53" s="346">
        <v>5</v>
      </c>
      <c r="N53" s="346">
        <v>2</v>
      </c>
      <c r="O53" s="346">
        <v>1</v>
      </c>
      <c r="P53" s="346"/>
      <c r="Q53" s="346"/>
      <c r="R53" s="338">
        <f>SUM(B53:Q53)</f>
        <v>31</v>
      </c>
    </row>
    <row r="54" spans="1:18" ht="13.5" customHeight="1" x14ac:dyDescent="0.25">
      <c r="A54" s="354" t="s">
        <v>208</v>
      </c>
      <c r="B54" s="348">
        <f t="shared" ref="B54:R54" si="2">B52+B53</f>
        <v>2</v>
      </c>
      <c r="C54" s="348">
        <f t="shared" si="2"/>
        <v>22</v>
      </c>
      <c r="D54" s="348">
        <f t="shared" si="2"/>
        <v>4</v>
      </c>
      <c r="E54" s="348">
        <f t="shared" si="2"/>
        <v>18</v>
      </c>
      <c r="F54" s="348">
        <f t="shared" si="2"/>
        <v>21</v>
      </c>
      <c r="G54" s="348">
        <f t="shared" si="2"/>
        <v>9</v>
      </c>
      <c r="H54" s="348">
        <f t="shared" si="2"/>
        <v>4</v>
      </c>
      <c r="I54" s="348">
        <f t="shared" si="2"/>
        <v>1</v>
      </c>
      <c r="J54" s="348">
        <f t="shared" si="2"/>
        <v>15</v>
      </c>
      <c r="K54" s="348">
        <f t="shared" si="2"/>
        <v>25</v>
      </c>
      <c r="L54" s="348">
        <f t="shared" si="2"/>
        <v>16</v>
      </c>
      <c r="M54" s="348">
        <f t="shared" si="2"/>
        <v>8</v>
      </c>
      <c r="N54" s="348">
        <f t="shared" si="2"/>
        <v>4</v>
      </c>
      <c r="O54" s="348">
        <f t="shared" si="2"/>
        <v>9</v>
      </c>
      <c r="P54" s="348">
        <f t="shared" si="2"/>
        <v>1</v>
      </c>
      <c r="Q54" s="348">
        <f t="shared" si="2"/>
        <v>3</v>
      </c>
      <c r="R54" s="348">
        <f t="shared" si="2"/>
        <v>162</v>
      </c>
    </row>
    <row r="55" spans="1:18" ht="11.25" customHeight="1" x14ac:dyDescent="0.25">
      <c r="A55" s="395"/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</row>
  </sheetData>
  <mergeCells count="44">
    <mergeCell ref="A55:R55"/>
    <mergeCell ref="A49:R49"/>
    <mergeCell ref="B50:B51"/>
    <mergeCell ref="C50:I50"/>
    <mergeCell ref="J50:O50"/>
    <mergeCell ref="P50:Q50"/>
    <mergeCell ref="R50:R51"/>
    <mergeCell ref="A48:R48"/>
    <mergeCell ref="B34:B35"/>
    <mergeCell ref="C34:I34"/>
    <mergeCell ref="J34:O34"/>
    <mergeCell ref="P34:Q34"/>
    <mergeCell ref="R34:R35"/>
    <mergeCell ref="A40:R40"/>
    <mergeCell ref="B41:B42"/>
    <mergeCell ref="C41:I41"/>
    <mergeCell ref="J41:O41"/>
    <mergeCell ref="P41:Q41"/>
    <mergeCell ref="R41:R42"/>
    <mergeCell ref="A33:R33"/>
    <mergeCell ref="A17:R17"/>
    <mergeCell ref="B18:B19"/>
    <mergeCell ref="C18:I18"/>
    <mergeCell ref="J18:O18"/>
    <mergeCell ref="P18:Q18"/>
    <mergeCell ref="R18:R19"/>
    <mergeCell ref="B27:B28"/>
    <mergeCell ref="C27:I27"/>
    <mergeCell ref="J27:O27"/>
    <mergeCell ref="P27:Q27"/>
    <mergeCell ref="R27:R28"/>
    <mergeCell ref="A10:R10"/>
    <mergeCell ref="B11:B12"/>
    <mergeCell ref="C11:I11"/>
    <mergeCell ref="J11:O11"/>
    <mergeCell ref="P11:Q11"/>
    <mergeCell ref="R11:R12"/>
    <mergeCell ref="A1:R1"/>
    <mergeCell ref="A3:R3"/>
    <mergeCell ref="B4:B5"/>
    <mergeCell ref="C4:I4"/>
    <mergeCell ref="J4:O4"/>
    <mergeCell ref="P4:Q4"/>
    <mergeCell ref="R4:R5"/>
  </mergeCells>
  <printOptions horizontalCentered="1"/>
  <pageMargins left="0" right="0" top="0.74803149606299213" bottom="0.74803149606299213" header="0.31496062992125984" footer="0.31496062992125984"/>
  <pageSetup paperSize="9" orientation="portrait" horizontalDpi="0" verticalDpi="0" r:id="rId1"/>
  <headerFooter>
    <oddHeader>&amp;R&amp;"-,Grassetto"&amp;14&amp;ETabella 8)</oddHeader>
    <oddFooter>&amp;L&amp;8preparato da DIPRU
Ufficio Trattamento economico&amp;R&amp;8Mon/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workbookViewId="0">
      <selection sqref="A1:XFD1048576"/>
    </sheetView>
  </sheetViews>
  <sheetFormatPr defaultRowHeight="12.75" x14ac:dyDescent="0.2"/>
  <cols>
    <col min="1" max="1" width="73.5703125" style="1" customWidth="1"/>
    <col min="2" max="2" width="21.7109375" style="1" customWidth="1"/>
    <col min="3" max="16384" width="9.140625" style="37"/>
  </cols>
  <sheetData>
    <row r="1" spans="1:2" ht="30.75" customHeight="1" x14ac:dyDescent="0.2">
      <c r="A1" s="355" t="s">
        <v>27</v>
      </c>
      <c r="B1" s="355"/>
    </row>
    <row r="2" spans="1:2" s="1" customFormat="1" ht="25.5" customHeight="1" x14ac:dyDescent="0.2">
      <c r="A2" s="356" t="s">
        <v>28</v>
      </c>
      <c r="B2" s="356"/>
    </row>
    <row r="3" spans="1:2" s="1" customFormat="1" ht="25.5" customHeight="1" x14ac:dyDescent="0.2">
      <c r="A3" s="2"/>
      <c r="B3" s="2"/>
    </row>
    <row r="4" spans="1:2" ht="18.75" customHeight="1" x14ac:dyDescent="0.25">
      <c r="B4" s="7" t="s">
        <v>4</v>
      </c>
    </row>
    <row r="5" spans="1:2" s="50" customFormat="1" ht="25.5" customHeight="1" x14ac:dyDescent="0.25">
      <c r="A5" s="49" t="s">
        <v>29</v>
      </c>
      <c r="B5" s="4" t="s">
        <v>2</v>
      </c>
    </row>
    <row r="6" spans="1:2" ht="6.75" customHeight="1" x14ac:dyDescent="0.25">
      <c r="B6" s="7"/>
    </row>
    <row r="7" spans="1:2" s="53" customFormat="1" ht="24" customHeight="1" x14ac:dyDescent="0.25">
      <c r="A7" s="51" t="s">
        <v>30</v>
      </c>
      <c r="B7" s="52">
        <v>1450000</v>
      </c>
    </row>
    <row r="8" spans="1:2" s="56" customFormat="1" ht="20.100000000000001" customHeight="1" x14ac:dyDescent="0.25">
      <c r="A8" s="54" t="s">
        <v>31</v>
      </c>
      <c r="B8" s="55">
        <f>(9000+1800)*25+(9000+1800)*25*32.7/100</f>
        <v>358290</v>
      </c>
    </row>
    <row r="9" spans="1:2" s="53" customFormat="1" ht="20.100000000000001" customHeight="1" x14ac:dyDescent="0.25">
      <c r="A9" s="57" t="s">
        <v>32</v>
      </c>
      <c r="B9" s="58">
        <v>270000</v>
      </c>
    </row>
    <row r="10" spans="1:2" s="53" customFormat="1" ht="23.25" customHeight="1" x14ac:dyDescent="0.25">
      <c r="A10" s="54" t="s">
        <v>33</v>
      </c>
      <c r="B10" s="59">
        <v>434000</v>
      </c>
    </row>
    <row r="11" spans="1:2" s="53" customFormat="1" ht="21.75" customHeight="1" x14ac:dyDescent="0.25">
      <c r="A11" s="54" t="s">
        <v>34</v>
      </c>
      <c r="B11" s="55" t="e">
        <f>#REF!</f>
        <v>#REF!</v>
      </c>
    </row>
    <row r="12" spans="1:2" s="53" customFormat="1" ht="24" customHeight="1" x14ac:dyDescent="0.25">
      <c r="A12" s="57" t="s">
        <v>35</v>
      </c>
      <c r="B12" s="58" t="e">
        <f>#REF!</f>
        <v>#REF!</v>
      </c>
    </row>
    <row r="13" spans="1:2" s="53" customFormat="1" ht="28.5" customHeight="1" x14ac:dyDescent="0.25">
      <c r="A13" s="57" t="s">
        <v>36</v>
      </c>
      <c r="B13" s="58">
        <f>2193000+27000+2625000</f>
        <v>4845000</v>
      </c>
    </row>
    <row r="14" spans="1:2" s="53" customFormat="1" ht="23.25" customHeight="1" x14ac:dyDescent="0.25">
      <c r="A14" s="60" t="s">
        <v>37</v>
      </c>
      <c r="B14" s="61">
        <v>1050000</v>
      </c>
    </row>
    <row r="15" spans="1:2" ht="6.75" customHeight="1" thickBot="1" x14ac:dyDescent="0.25">
      <c r="A15" s="62"/>
      <c r="B15" s="33"/>
    </row>
    <row r="16" spans="1:2" s="64" customFormat="1" ht="24.95" customHeight="1" thickTop="1" thickBot="1" x14ac:dyDescent="0.4">
      <c r="A16" s="63" t="s">
        <v>38</v>
      </c>
      <c r="B16" s="35" t="e">
        <f>SUM(B7:B15)</f>
        <v>#REF!</v>
      </c>
    </row>
    <row r="17" spans="1:2" s="53" customFormat="1" ht="6" customHeight="1" thickTop="1" x14ac:dyDescent="0.25">
      <c r="A17" s="65"/>
      <c r="B17" s="66"/>
    </row>
    <row r="19" spans="1:2" ht="13.5" thickBot="1" x14ac:dyDescent="0.25"/>
    <row r="20" spans="1:2" s="67" customFormat="1" ht="21" customHeight="1" thickTop="1" x14ac:dyDescent="0.25">
      <c r="A20" s="359" t="s">
        <v>39</v>
      </c>
      <c r="B20" s="360"/>
    </row>
    <row r="21" spans="1:2" s="67" customFormat="1" ht="26.25" customHeight="1" x14ac:dyDescent="0.25">
      <c r="A21" s="68"/>
      <c r="B21" s="69" t="s">
        <v>2</v>
      </c>
    </row>
    <row r="22" spans="1:2" s="56" customFormat="1" ht="20.100000000000001" customHeight="1" x14ac:dyDescent="0.25">
      <c r="A22" s="70" t="s">
        <v>31</v>
      </c>
      <c r="B22" s="71">
        <f>B8</f>
        <v>358290</v>
      </c>
    </row>
    <row r="23" spans="1:2" s="53" customFormat="1" ht="20.100000000000001" customHeight="1" x14ac:dyDescent="0.25">
      <c r="A23" s="72" t="s">
        <v>32</v>
      </c>
      <c r="B23" s="71">
        <v>238000</v>
      </c>
    </row>
    <row r="24" spans="1:2" s="53" customFormat="1" ht="20.100000000000001" customHeight="1" x14ac:dyDescent="0.25">
      <c r="A24" s="72" t="s">
        <v>33</v>
      </c>
      <c r="B24" s="71">
        <v>419500</v>
      </c>
    </row>
    <row r="25" spans="1:2" s="67" customFormat="1" ht="20.100000000000001" customHeight="1" x14ac:dyDescent="0.25">
      <c r="A25" s="72" t="s">
        <v>34</v>
      </c>
      <c r="B25" s="73">
        <v>2715500</v>
      </c>
    </row>
    <row r="26" spans="1:2" s="67" customFormat="1" ht="20.100000000000001" customHeight="1" x14ac:dyDescent="0.25">
      <c r="A26" s="74" t="s">
        <v>35</v>
      </c>
      <c r="B26" s="75">
        <v>10563000</v>
      </c>
    </row>
    <row r="27" spans="1:2" s="67" customFormat="1" ht="6.75" customHeight="1" thickBot="1" x14ac:dyDescent="0.3">
      <c r="A27" s="76"/>
      <c r="B27" s="77"/>
    </row>
    <row r="28" spans="1:2" s="64" customFormat="1" ht="24.95" customHeight="1" thickTop="1" thickBot="1" x14ac:dyDescent="0.4">
      <c r="A28" s="78" t="s">
        <v>40</v>
      </c>
      <c r="B28" s="79">
        <f>SUM(B22:B27)</f>
        <v>14294290</v>
      </c>
    </row>
    <row r="29" spans="1:2" ht="14.25" thickTop="1" thickBot="1" x14ac:dyDescent="0.25"/>
    <row r="30" spans="1:2" s="67" customFormat="1" ht="21" customHeight="1" thickTop="1" x14ac:dyDescent="0.25">
      <c r="A30" s="359" t="s">
        <v>41</v>
      </c>
      <c r="B30" s="360"/>
    </row>
    <row r="31" spans="1:2" s="67" customFormat="1" ht="26.25" customHeight="1" x14ac:dyDescent="0.25">
      <c r="A31" s="68"/>
      <c r="B31" s="69" t="s">
        <v>2</v>
      </c>
    </row>
    <row r="32" spans="1:2" s="53" customFormat="1" ht="20.100000000000001" customHeight="1" x14ac:dyDescent="0.25">
      <c r="A32" s="80" t="s">
        <v>32</v>
      </c>
      <c r="B32" s="81"/>
    </row>
    <row r="33" spans="1:2" s="53" customFormat="1" ht="20.100000000000001" customHeight="1" x14ac:dyDescent="0.25">
      <c r="A33" s="72" t="s">
        <v>33</v>
      </c>
      <c r="B33" s="82"/>
    </row>
    <row r="34" spans="1:2" s="67" customFormat="1" ht="20.100000000000001" customHeight="1" x14ac:dyDescent="0.25">
      <c r="A34" s="72" t="s">
        <v>34</v>
      </c>
      <c r="B34" s="73">
        <v>563100</v>
      </c>
    </row>
    <row r="35" spans="1:2" s="67" customFormat="1" ht="20.100000000000001" customHeight="1" x14ac:dyDescent="0.25">
      <c r="A35" s="74" t="s">
        <v>35</v>
      </c>
      <c r="B35" s="75">
        <v>2165000</v>
      </c>
    </row>
    <row r="36" spans="1:2" s="67" customFormat="1" ht="6.75" customHeight="1" thickBot="1" x14ac:dyDescent="0.3">
      <c r="A36" s="72"/>
      <c r="B36" s="73"/>
    </row>
    <row r="37" spans="1:2" s="64" customFormat="1" ht="24.95" customHeight="1" thickTop="1" thickBot="1" x14ac:dyDescent="0.4">
      <c r="A37" s="78" t="s">
        <v>42</v>
      </c>
      <c r="B37" s="35">
        <f>SUM(B32:B36)</f>
        <v>2728100</v>
      </c>
    </row>
    <row r="38" spans="1:2" ht="13.5" thickTop="1" x14ac:dyDescent="0.2"/>
    <row r="39" spans="1:2" ht="13.5" thickBot="1" x14ac:dyDescent="0.25"/>
    <row r="40" spans="1:2" s="83" customFormat="1" ht="24.95" customHeight="1" thickTop="1" thickBot="1" x14ac:dyDescent="0.4">
      <c r="A40" s="34" t="s">
        <v>43</v>
      </c>
      <c r="B40" s="35" t="e">
        <f>B16+B28+B37</f>
        <v>#REF!</v>
      </c>
    </row>
    <row r="41" spans="1:2" ht="13.5" thickTop="1" x14ac:dyDescent="0.2"/>
  </sheetData>
  <mergeCells count="4">
    <mergeCell ref="A1:B1"/>
    <mergeCell ref="A2:B2"/>
    <mergeCell ref="A20:B20"/>
    <mergeCell ref="A30:B30"/>
  </mergeCells>
  <printOptions horizontalCentered="1"/>
  <pageMargins left="0" right="0" top="0.74803149606299213" bottom="0.74803149606299213" header="0.31496062992125984" footer="0.31496062992125984"/>
  <pageSetup paperSize="9" scale="96" orientation="portrait" horizontalDpi="0" verticalDpi="0" r:id="rId1"/>
  <headerFooter>
    <oddHeader>&amp;R&amp;"-,Grassetto"&amp;14&amp;ETabella 2)</oddHeader>
    <oddFooter>&amp;L&amp;8preparato da DIPRU
Ufficio Trattamento economico&amp;R&amp;8Mon/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sqref="A1:XFD1048576"/>
    </sheetView>
  </sheetViews>
  <sheetFormatPr defaultRowHeight="12.75" x14ac:dyDescent="0.2"/>
  <cols>
    <col min="1" max="1" width="9.140625" style="113"/>
    <col min="2" max="3" width="13" style="124" customWidth="1"/>
    <col min="4" max="5" width="14.7109375" style="124" customWidth="1"/>
    <col min="6" max="6" width="16.7109375" style="124" customWidth="1"/>
    <col min="7" max="7" width="17.85546875" style="124" customWidth="1"/>
    <col min="8" max="8" width="1.85546875" style="113" customWidth="1"/>
    <col min="9" max="10" width="15.85546875" style="124" customWidth="1"/>
    <col min="11" max="11" width="17.85546875" style="124" customWidth="1"/>
    <col min="12" max="12" width="17.7109375" style="124" customWidth="1"/>
    <col min="13" max="16384" width="9.140625" style="113"/>
  </cols>
  <sheetData>
    <row r="1" spans="1:12" s="84" customFormat="1" ht="44.25" customHeight="1" x14ac:dyDescent="0.25">
      <c r="A1" s="361" t="s">
        <v>44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spans="1:12" s="85" customFormat="1" ht="77.25" customHeight="1" x14ac:dyDescent="0.15">
      <c r="B2" s="86"/>
      <c r="C2" s="362" t="s">
        <v>45</v>
      </c>
      <c r="D2" s="87" t="s">
        <v>46</v>
      </c>
      <c r="E2" s="87" t="s">
        <v>46</v>
      </c>
      <c r="F2" s="87" t="s">
        <v>47</v>
      </c>
      <c r="G2" s="87" t="s">
        <v>47</v>
      </c>
      <c r="I2" s="87" t="s">
        <v>48</v>
      </c>
      <c r="J2" s="87" t="s">
        <v>48</v>
      </c>
      <c r="K2" s="88" t="s">
        <v>49</v>
      </c>
      <c r="L2" s="88" t="s">
        <v>49</v>
      </c>
    </row>
    <row r="3" spans="1:12" s="91" customFormat="1" ht="40.5" customHeight="1" x14ac:dyDescent="0.15">
      <c r="A3" s="89" t="s">
        <v>50</v>
      </c>
      <c r="B3" s="89" t="s">
        <v>51</v>
      </c>
      <c r="C3" s="363"/>
      <c r="D3" s="90" t="s">
        <v>52</v>
      </c>
      <c r="E3" s="90" t="s">
        <v>53</v>
      </c>
      <c r="F3" s="90" t="s">
        <v>53</v>
      </c>
      <c r="G3" s="90" t="s">
        <v>54</v>
      </c>
      <c r="I3" s="90" t="s">
        <v>52</v>
      </c>
      <c r="J3" s="90" t="s">
        <v>55</v>
      </c>
      <c r="K3" s="90" t="s">
        <v>55</v>
      </c>
      <c r="L3" s="90" t="s">
        <v>56</v>
      </c>
    </row>
    <row r="4" spans="1:12" s="98" customFormat="1" ht="26.1" customHeight="1" x14ac:dyDescent="0.25">
      <c r="A4" s="92" t="s">
        <v>57</v>
      </c>
      <c r="B4" s="93" t="s">
        <v>58</v>
      </c>
      <c r="C4" s="94">
        <v>8</v>
      </c>
      <c r="D4" s="95">
        <v>130.80000000000001</v>
      </c>
      <c r="E4" s="96">
        <f>D4*13</f>
        <v>1700.4</v>
      </c>
      <c r="F4" s="96">
        <f>E4*C4</f>
        <v>13603.2</v>
      </c>
      <c r="G4" s="97">
        <f>F4+F4*38.38/100</f>
        <v>18824.108160000003</v>
      </c>
      <c r="I4" s="95">
        <v>267.49</v>
      </c>
      <c r="J4" s="96">
        <f>I4*12</f>
        <v>3209.88</v>
      </c>
      <c r="K4" s="99">
        <f>J4*C4</f>
        <v>25679.040000000001</v>
      </c>
      <c r="L4" s="100">
        <f>K4+K4*38.38/100</f>
        <v>35534.655552000004</v>
      </c>
    </row>
    <row r="5" spans="1:12" s="98" customFormat="1" ht="26.1" customHeight="1" x14ac:dyDescent="0.25">
      <c r="A5" s="101" t="s">
        <v>57</v>
      </c>
      <c r="B5" s="102" t="s">
        <v>59</v>
      </c>
      <c r="C5" s="103">
        <v>158</v>
      </c>
      <c r="D5" s="104">
        <v>136.72</v>
      </c>
      <c r="E5" s="105">
        <f>D5*13</f>
        <v>1777.36</v>
      </c>
      <c r="F5" s="105">
        <f>E5*C5</f>
        <v>280822.88</v>
      </c>
      <c r="G5" s="106">
        <f>F5+F5*38.38/100</f>
        <v>388602.701344</v>
      </c>
      <c r="I5" s="104">
        <v>249.38</v>
      </c>
      <c r="J5" s="105">
        <f>I5*12</f>
        <v>2992.56</v>
      </c>
      <c r="K5" s="107">
        <f>J5*C5</f>
        <v>472824.48</v>
      </c>
      <c r="L5" s="108">
        <f>K5+K5*38.38/100</f>
        <v>654294.51542399998</v>
      </c>
    </row>
    <row r="6" spans="1:12" s="98" customFormat="1" ht="26.1" customHeight="1" x14ac:dyDescent="0.25">
      <c r="A6" s="101" t="s">
        <v>57</v>
      </c>
      <c r="B6" s="102" t="s">
        <v>60</v>
      </c>
      <c r="C6" s="103">
        <v>88</v>
      </c>
      <c r="D6" s="104">
        <v>128.80000000000001</v>
      </c>
      <c r="E6" s="105">
        <f t="shared" ref="E6:E11" si="0">D6*13</f>
        <v>1674.4</v>
      </c>
      <c r="F6" s="105">
        <f t="shared" ref="F6:F11" si="1">E6*C6</f>
        <v>147347.20000000001</v>
      </c>
      <c r="G6" s="106">
        <f t="shared" ref="G6:G11" si="2">F6+F6*38.38/100</f>
        <v>203899.05536000003</v>
      </c>
      <c r="I6" s="104">
        <v>249.38</v>
      </c>
      <c r="J6" s="105">
        <f t="shared" ref="J6:J11" si="3">I6*12</f>
        <v>2992.56</v>
      </c>
      <c r="K6" s="107">
        <f t="shared" ref="K6:K11" si="4">J6*C6</f>
        <v>263345.27999999997</v>
      </c>
      <c r="L6" s="108">
        <f t="shared" ref="L6:L11" si="5">K6+K6*38.38/100</f>
        <v>364417.19846399996</v>
      </c>
    </row>
    <row r="7" spans="1:12" s="98" customFormat="1" ht="26.1" customHeight="1" x14ac:dyDescent="0.25">
      <c r="A7" s="101" t="s">
        <v>57</v>
      </c>
      <c r="B7" s="109" t="s">
        <v>61</v>
      </c>
      <c r="C7" s="103">
        <v>282</v>
      </c>
      <c r="D7" s="104">
        <v>120.64</v>
      </c>
      <c r="E7" s="105">
        <f t="shared" si="0"/>
        <v>1568.32</v>
      </c>
      <c r="F7" s="105">
        <f t="shared" si="1"/>
        <v>442266.24</v>
      </c>
      <c r="G7" s="106">
        <f t="shared" si="2"/>
        <v>612008.02291199996</v>
      </c>
      <c r="I7" s="104">
        <v>249.38</v>
      </c>
      <c r="J7" s="105">
        <f t="shared" si="3"/>
        <v>2992.56</v>
      </c>
      <c r="K7" s="107">
        <f t="shared" si="4"/>
        <v>843901.92</v>
      </c>
      <c r="L7" s="108">
        <f t="shared" si="5"/>
        <v>1167791.4768960001</v>
      </c>
    </row>
    <row r="8" spans="1:12" s="98" customFormat="1" ht="26.1" customHeight="1" x14ac:dyDescent="0.25">
      <c r="A8" s="101" t="s">
        <v>57</v>
      </c>
      <c r="B8" s="109" t="s">
        <v>62</v>
      </c>
      <c r="C8" s="103">
        <v>161</v>
      </c>
      <c r="D8" s="104">
        <v>113.26</v>
      </c>
      <c r="E8" s="105">
        <f t="shared" si="0"/>
        <v>1472.38</v>
      </c>
      <c r="F8" s="105">
        <f t="shared" si="1"/>
        <v>237053.18000000002</v>
      </c>
      <c r="G8" s="106">
        <f t="shared" si="2"/>
        <v>328034.19048400002</v>
      </c>
      <c r="I8" s="104">
        <v>249.38</v>
      </c>
      <c r="J8" s="105">
        <f t="shared" si="3"/>
        <v>2992.56</v>
      </c>
      <c r="K8" s="107">
        <f t="shared" si="4"/>
        <v>481802.16</v>
      </c>
      <c r="L8" s="108">
        <f t="shared" si="5"/>
        <v>666717.82900799997</v>
      </c>
    </row>
    <row r="9" spans="1:12" s="98" customFormat="1" ht="26.1" customHeight="1" x14ac:dyDescent="0.25">
      <c r="A9" s="101" t="s">
        <v>57</v>
      </c>
      <c r="B9" s="109" t="s">
        <v>63</v>
      </c>
      <c r="C9" s="103">
        <v>25</v>
      </c>
      <c r="D9" s="104">
        <v>103.2</v>
      </c>
      <c r="E9" s="105">
        <f t="shared" si="0"/>
        <v>1341.6000000000001</v>
      </c>
      <c r="F9" s="105">
        <f t="shared" si="1"/>
        <v>33540</v>
      </c>
      <c r="G9" s="106">
        <f t="shared" si="2"/>
        <v>46412.652000000002</v>
      </c>
      <c r="I9" s="104">
        <v>258.54000000000002</v>
      </c>
      <c r="J9" s="105">
        <f t="shared" si="3"/>
        <v>3102.4800000000005</v>
      </c>
      <c r="K9" s="107">
        <f t="shared" si="4"/>
        <v>77562.000000000015</v>
      </c>
      <c r="L9" s="108">
        <f t="shared" si="5"/>
        <v>107330.29560000003</v>
      </c>
    </row>
    <row r="10" spans="1:12" s="98" customFormat="1" ht="26.1" customHeight="1" x14ac:dyDescent="0.25">
      <c r="A10" s="101" t="s">
        <v>57</v>
      </c>
      <c r="B10" s="109" t="s">
        <v>64</v>
      </c>
      <c r="C10" s="103">
        <v>23</v>
      </c>
      <c r="D10" s="104">
        <v>97.6</v>
      </c>
      <c r="E10" s="105">
        <f t="shared" si="0"/>
        <v>1268.8</v>
      </c>
      <c r="F10" s="105">
        <f t="shared" si="1"/>
        <v>29182.399999999998</v>
      </c>
      <c r="G10" s="106">
        <f t="shared" si="2"/>
        <v>40382.60512</v>
      </c>
      <c r="I10" s="104">
        <v>278.49</v>
      </c>
      <c r="J10" s="105">
        <f t="shared" si="3"/>
        <v>3341.88</v>
      </c>
      <c r="K10" s="107">
        <f t="shared" si="4"/>
        <v>76863.240000000005</v>
      </c>
      <c r="L10" s="108">
        <f t="shared" si="5"/>
        <v>106363.35151200001</v>
      </c>
    </row>
    <row r="11" spans="1:12" s="98" customFormat="1" ht="26.1" customHeight="1" x14ac:dyDescent="0.25">
      <c r="A11" s="101" t="s">
        <v>57</v>
      </c>
      <c r="B11" s="109" t="s">
        <v>65</v>
      </c>
      <c r="C11" s="103">
        <v>4</v>
      </c>
      <c r="D11" s="104">
        <v>94.24</v>
      </c>
      <c r="E11" s="105">
        <f t="shared" si="0"/>
        <v>1225.1199999999999</v>
      </c>
      <c r="F11" s="105">
        <f t="shared" si="1"/>
        <v>4900.4799999999996</v>
      </c>
      <c r="G11" s="106">
        <f t="shared" si="2"/>
        <v>6781.2842239999991</v>
      </c>
      <c r="I11" s="104">
        <v>278.49</v>
      </c>
      <c r="J11" s="105">
        <f t="shared" si="3"/>
        <v>3341.88</v>
      </c>
      <c r="K11" s="107">
        <f t="shared" si="4"/>
        <v>13367.52</v>
      </c>
      <c r="L11" s="108">
        <f t="shared" si="5"/>
        <v>18497.974176</v>
      </c>
    </row>
    <row r="12" spans="1:12" ht="8.25" customHeight="1" x14ac:dyDescent="0.2">
      <c r="A12" s="110"/>
      <c r="B12" s="111"/>
      <c r="C12" s="112"/>
      <c r="D12" s="104"/>
      <c r="E12" s="105"/>
      <c r="F12" s="105"/>
      <c r="G12" s="106"/>
      <c r="I12" s="104"/>
      <c r="J12" s="105"/>
      <c r="K12" s="114"/>
      <c r="L12" s="115"/>
    </row>
    <row r="13" spans="1:12" s="98" customFormat="1" ht="26.1" customHeight="1" x14ac:dyDescent="0.25">
      <c r="A13" s="101" t="s">
        <v>66</v>
      </c>
      <c r="B13" s="102" t="s">
        <v>60</v>
      </c>
      <c r="C13" s="103">
        <v>130</v>
      </c>
      <c r="D13" s="104">
        <v>97.68</v>
      </c>
      <c r="E13" s="105">
        <f t="shared" ref="E13:E18" si="6">D13*13</f>
        <v>1269.8400000000001</v>
      </c>
      <c r="F13" s="105">
        <f t="shared" ref="F13:F18" si="7">E13*C13</f>
        <v>165079.20000000001</v>
      </c>
      <c r="G13" s="106">
        <f t="shared" ref="G13:G18" si="8">F13+F13*38.38/100</f>
        <v>228436.59696000002</v>
      </c>
      <c r="I13" s="104">
        <v>248.47</v>
      </c>
      <c r="J13" s="105">
        <f t="shared" ref="J13:J18" si="9">I13*12</f>
        <v>2981.64</v>
      </c>
      <c r="K13" s="107">
        <f t="shared" ref="K13:K18" si="10">J13*C13</f>
        <v>387613.2</v>
      </c>
      <c r="L13" s="108">
        <f t="shared" ref="L13:L18" si="11">K13+K13*38.38/100</f>
        <v>536379.14616</v>
      </c>
    </row>
    <row r="14" spans="1:12" s="98" customFormat="1" ht="26.1" customHeight="1" x14ac:dyDescent="0.25">
      <c r="A14" s="101" t="s">
        <v>66</v>
      </c>
      <c r="B14" s="102" t="s">
        <v>67</v>
      </c>
      <c r="C14" s="103">
        <v>326</v>
      </c>
      <c r="D14" s="104">
        <v>94.64</v>
      </c>
      <c r="E14" s="105">
        <f t="shared" si="6"/>
        <v>1230.32</v>
      </c>
      <c r="F14" s="105">
        <f t="shared" si="7"/>
        <v>401084.32</v>
      </c>
      <c r="G14" s="106">
        <f t="shared" si="8"/>
        <v>555020.48201599997</v>
      </c>
      <c r="I14" s="104">
        <v>248.47</v>
      </c>
      <c r="J14" s="105">
        <f t="shared" si="9"/>
        <v>2981.64</v>
      </c>
      <c r="K14" s="107">
        <f t="shared" si="10"/>
        <v>972014.64</v>
      </c>
      <c r="L14" s="108">
        <f t="shared" si="11"/>
        <v>1345073.8588320001</v>
      </c>
    </row>
    <row r="15" spans="1:12" s="98" customFormat="1" ht="26.1" customHeight="1" x14ac:dyDescent="0.25">
      <c r="A15" s="101" t="s">
        <v>66</v>
      </c>
      <c r="B15" s="109" t="s">
        <v>68</v>
      </c>
      <c r="C15" s="103">
        <v>197</v>
      </c>
      <c r="D15" s="104">
        <v>91.52</v>
      </c>
      <c r="E15" s="105">
        <f t="shared" si="6"/>
        <v>1189.76</v>
      </c>
      <c r="F15" s="105">
        <f t="shared" si="7"/>
        <v>234382.72</v>
      </c>
      <c r="G15" s="106">
        <f t="shared" si="8"/>
        <v>324338.807936</v>
      </c>
      <c r="I15" s="104">
        <v>248.47</v>
      </c>
      <c r="J15" s="105">
        <f t="shared" si="9"/>
        <v>2981.64</v>
      </c>
      <c r="K15" s="107">
        <f t="shared" si="10"/>
        <v>587383.07999999996</v>
      </c>
      <c r="L15" s="108">
        <f t="shared" si="11"/>
        <v>812820.70610399998</v>
      </c>
    </row>
    <row r="16" spans="1:12" s="98" customFormat="1" ht="26.1" customHeight="1" x14ac:dyDescent="0.25">
      <c r="A16" s="101" t="s">
        <v>66</v>
      </c>
      <c r="B16" s="109" t="s">
        <v>69</v>
      </c>
      <c r="C16" s="103">
        <v>68</v>
      </c>
      <c r="D16" s="104">
        <v>86.32</v>
      </c>
      <c r="E16" s="105">
        <f t="shared" si="6"/>
        <v>1122.1599999999999</v>
      </c>
      <c r="F16" s="105">
        <f t="shared" si="7"/>
        <v>76306.87999999999</v>
      </c>
      <c r="G16" s="106">
        <f t="shared" si="8"/>
        <v>105593.46054399999</v>
      </c>
      <c r="I16" s="104">
        <v>248.47</v>
      </c>
      <c r="J16" s="105">
        <f t="shared" si="9"/>
        <v>2981.64</v>
      </c>
      <c r="K16" s="107">
        <f t="shared" si="10"/>
        <v>202751.52</v>
      </c>
      <c r="L16" s="108">
        <f t="shared" si="11"/>
        <v>280567.55337600003</v>
      </c>
    </row>
    <row r="17" spans="1:12" s="98" customFormat="1" ht="26.1" customHeight="1" x14ac:dyDescent="0.25">
      <c r="A17" s="101" t="s">
        <v>66</v>
      </c>
      <c r="B17" s="109" t="s">
        <v>70</v>
      </c>
      <c r="C17" s="103">
        <v>28</v>
      </c>
      <c r="D17" s="104">
        <v>81.2</v>
      </c>
      <c r="E17" s="105">
        <f t="shared" si="6"/>
        <v>1055.6000000000001</v>
      </c>
      <c r="F17" s="105">
        <f t="shared" si="7"/>
        <v>29556.800000000003</v>
      </c>
      <c r="G17" s="106">
        <f t="shared" si="8"/>
        <v>40900.699840000001</v>
      </c>
      <c r="I17" s="104">
        <v>258.68</v>
      </c>
      <c r="J17" s="105">
        <f t="shared" si="9"/>
        <v>3104.16</v>
      </c>
      <c r="K17" s="107">
        <f t="shared" si="10"/>
        <v>86916.479999999996</v>
      </c>
      <c r="L17" s="108">
        <f t="shared" si="11"/>
        <v>120275.025024</v>
      </c>
    </row>
    <row r="18" spans="1:12" s="98" customFormat="1" ht="26.1" customHeight="1" x14ac:dyDescent="0.25">
      <c r="A18" s="101" t="s">
        <v>66</v>
      </c>
      <c r="B18" s="109" t="s">
        <v>71</v>
      </c>
      <c r="C18" s="103">
        <v>71</v>
      </c>
      <c r="D18" s="104">
        <v>77.2</v>
      </c>
      <c r="E18" s="105">
        <f t="shared" si="6"/>
        <v>1003.6</v>
      </c>
      <c r="F18" s="105">
        <f t="shared" si="7"/>
        <v>71255.600000000006</v>
      </c>
      <c r="G18" s="106">
        <f t="shared" si="8"/>
        <v>98603.499280000004</v>
      </c>
      <c r="I18" s="104">
        <v>262.05</v>
      </c>
      <c r="J18" s="105">
        <f t="shared" si="9"/>
        <v>3144.6000000000004</v>
      </c>
      <c r="K18" s="107">
        <f t="shared" si="10"/>
        <v>223266.60000000003</v>
      </c>
      <c r="L18" s="108">
        <f t="shared" si="11"/>
        <v>308956.32108000008</v>
      </c>
    </row>
    <row r="19" spans="1:12" ht="8.25" customHeight="1" x14ac:dyDescent="0.2">
      <c r="A19" s="110"/>
      <c r="B19" s="111"/>
      <c r="C19" s="112"/>
      <c r="D19" s="104"/>
      <c r="E19" s="105"/>
      <c r="F19" s="105"/>
      <c r="G19" s="106"/>
      <c r="I19" s="104"/>
      <c r="J19" s="105"/>
      <c r="K19" s="114"/>
      <c r="L19" s="115"/>
    </row>
    <row r="20" spans="1:12" s="98" customFormat="1" ht="26.1" customHeight="1" x14ac:dyDescent="0.25">
      <c r="A20" s="101" t="s">
        <v>72</v>
      </c>
      <c r="B20" s="109" t="s">
        <v>73</v>
      </c>
      <c r="C20" s="103">
        <v>19</v>
      </c>
      <c r="D20" s="104">
        <v>75.680000000000007</v>
      </c>
      <c r="E20" s="105">
        <f>D20*13</f>
        <v>983.84000000000015</v>
      </c>
      <c r="F20" s="105">
        <f>E20*C20</f>
        <v>18692.960000000003</v>
      </c>
      <c r="G20" s="106">
        <f>F20+F20*38.38/100</f>
        <v>25867.318048000005</v>
      </c>
      <c r="I20" s="104">
        <v>254.81</v>
      </c>
      <c r="J20" s="105">
        <f>I20*12</f>
        <v>3057.7200000000003</v>
      </c>
      <c r="K20" s="107">
        <f>J20*C20</f>
        <v>58096.680000000008</v>
      </c>
      <c r="L20" s="108">
        <f>K20+K20*38.38/100</f>
        <v>80394.185784000016</v>
      </c>
    </row>
    <row r="21" spans="1:12" s="98" customFormat="1" ht="26.1" customHeight="1" x14ac:dyDescent="0.25">
      <c r="A21" s="116" t="s">
        <v>72</v>
      </c>
      <c r="B21" s="117" t="s">
        <v>74</v>
      </c>
      <c r="C21" s="118">
        <v>24</v>
      </c>
      <c r="D21" s="119">
        <v>73.12</v>
      </c>
      <c r="E21" s="120">
        <f>D21*13</f>
        <v>950.56000000000006</v>
      </c>
      <c r="F21" s="120">
        <f>E21*C21</f>
        <v>22813.440000000002</v>
      </c>
      <c r="G21" s="121">
        <f>F21+F21*38.38/100</f>
        <v>31569.238272000002</v>
      </c>
      <c r="I21" s="119">
        <v>254.81</v>
      </c>
      <c r="J21" s="120">
        <f>I21*12</f>
        <v>3057.7200000000003</v>
      </c>
      <c r="K21" s="122">
        <f>J21*C21</f>
        <v>73385.279999999999</v>
      </c>
      <c r="L21" s="123">
        <f>K21+K21*38.38/100</f>
        <v>101550.550464</v>
      </c>
    </row>
    <row r="22" spans="1:12" ht="24" customHeight="1" x14ac:dyDescent="0.2">
      <c r="C22" s="125">
        <f>SUM(C4:C21)</f>
        <v>1612</v>
      </c>
      <c r="D22" s="126"/>
      <c r="E22" s="127"/>
      <c r="F22" s="128">
        <f>SUM(F4:F21)</f>
        <v>2207887.4999999995</v>
      </c>
      <c r="G22" s="129">
        <f>SUM(G4:G21)</f>
        <v>3055274.7224999997</v>
      </c>
      <c r="I22" s="126"/>
      <c r="J22" s="126"/>
      <c r="K22" s="128">
        <f>SUM(K4:K21)</f>
        <v>4846773.12</v>
      </c>
      <c r="L22" s="130">
        <f>SUM(L4:L21)</f>
        <v>6706964.6434559999</v>
      </c>
    </row>
    <row r="23" spans="1:12" ht="4.5" customHeight="1" x14ac:dyDescent="0.2"/>
    <row r="24" spans="1:12" x14ac:dyDescent="0.2">
      <c r="A24" s="131"/>
    </row>
    <row r="25" spans="1:12" x14ac:dyDescent="0.2">
      <c r="A25" s="132"/>
    </row>
    <row r="26" spans="1:12" ht="15" customHeight="1" x14ac:dyDescent="0.2">
      <c r="F26" s="133" t="s">
        <v>75</v>
      </c>
      <c r="G26" s="129">
        <f>G22/13*2</f>
        <v>470042.26499999996</v>
      </c>
      <c r="K26" s="133" t="s">
        <v>75</v>
      </c>
      <c r="L26" s="130">
        <f>L22/12</f>
        <v>558913.72028799995</v>
      </c>
    </row>
  </sheetData>
  <mergeCells count="2">
    <mergeCell ref="A1:L1"/>
    <mergeCell ref="C2:C3"/>
  </mergeCells>
  <printOptions horizontalCentered="1"/>
  <pageMargins left="0" right="0" top="0.74803149606299213" bottom="0.74803149606299213" header="0.31496062992125984" footer="0.31496062992125984"/>
  <pageSetup paperSize="9" scale="75" orientation="landscape" horizontalDpi="0" verticalDpi="0" r:id="rId1"/>
  <headerFooter>
    <oddHeader>&amp;R&amp;"-,Grassetto"&amp;14&amp;ETabella 3)</oddHeader>
    <oddFooter>&amp;L&amp;8preparato da DIPRU
Ufficio Trattamento economico&amp;R&amp;8Mon/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40" workbookViewId="0">
      <selection sqref="A1:XFD1048576"/>
    </sheetView>
  </sheetViews>
  <sheetFormatPr defaultRowHeight="16.5" customHeight="1" x14ac:dyDescent="0.25"/>
  <cols>
    <col min="1" max="1" width="56.28515625" customWidth="1"/>
    <col min="2" max="2" width="8.140625" customWidth="1"/>
    <col min="3" max="3" width="10.42578125" hidden="1" customWidth="1"/>
    <col min="4" max="4" width="15.42578125" style="138" customWidth="1"/>
    <col min="6" max="6" width="20.7109375" customWidth="1"/>
    <col min="7" max="7" width="9.85546875" hidden="1" customWidth="1"/>
    <col min="8" max="8" width="0" hidden="1" customWidth="1"/>
    <col min="9" max="9" width="16" hidden="1" customWidth="1"/>
    <col min="10" max="10" width="18.5703125" hidden="1" customWidth="1"/>
    <col min="11" max="11" width="20" customWidth="1"/>
  </cols>
  <sheetData>
    <row r="1" spans="1:11" s="134" customFormat="1" ht="16.5" customHeight="1" x14ac:dyDescent="0.25">
      <c r="A1" s="367" t="s">
        <v>76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1" s="134" customFormat="1" ht="16.5" customHeight="1" x14ac:dyDescent="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6.5" customHeight="1" x14ac:dyDescent="0.25">
      <c r="A3" s="136" t="s">
        <v>77</v>
      </c>
      <c r="B3" s="137" t="s">
        <v>78</v>
      </c>
      <c r="C3" s="137" t="s">
        <v>79</v>
      </c>
      <c r="D3" s="137" t="s">
        <v>79</v>
      </c>
      <c r="E3" s="137" t="s">
        <v>80</v>
      </c>
      <c r="F3" s="137" t="s">
        <v>81</v>
      </c>
      <c r="G3" s="138" t="s">
        <v>82</v>
      </c>
      <c r="K3" s="137" t="s">
        <v>83</v>
      </c>
    </row>
    <row r="4" spans="1:11" ht="16.5" customHeight="1" x14ac:dyDescent="0.25">
      <c r="A4" s="139"/>
      <c r="B4" s="137">
        <v>2008</v>
      </c>
      <c r="C4" s="137">
        <v>2003</v>
      </c>
      <c r="D4" s="137">
        <v>2009</v>
      </c>
      <c r="E4" s="137" t="s">
        <v>84</v>
      </c>
      <c r="F4" s="137"/>
      <c r="G4" s="138">
        <v>2003</v>
      </c>
      <c r="K4" s="137"/>
    </row>
    <row r="5" spans="1:11" ht="16.5" customHeight="1" x14ac:dyDescent="0.25">
      <c r="B5" s="138"/>
      <c r="C5" s="138"/>
      <c r="E5" s="138"/>
      <c r="F5" s="138"/>
      <c r="G5" s="138"/>
    </row>
    <row r="6" spans="1:11" ht="16.5" customHeight="1" x14ac:dyDescent="0.25">
      <c r="A6" s="140" t="s">
        <v>85</v>
      </c>
      <c r="B6" s="141">
        <v>162</v>
      </c>
      <c r="C6" s="142"/>
      <c r="D6" s="143">
        <v>1700</v>
      </c>
      <c r="E6" s="144">
        <v>9.5399999999999991</v>
      </c>
      <c r="F6" s="145">
        <f>D6*E6</f>
        <v>16217.999999999998</v>
      </c>
    </row>
    <row r="7" spans="1:11" ht="16.5" customHeight="1" x14ac:dyDescent="0.25">
      <c r="A7" s="146" t="s">
        <v>86</v>
      </c>
      <c r="B7" s="147">
        <v>322</v>
      </c>
      <c r="C7" s="148"/>
      <c r="D7" s="149">
        <v>2000</v>
      </c>
      <c r="E7" s="150">
        <v>12.73</v>
      </c>
      <c r="F7" s="145">
        <f>D7*E7</f>
        <v>25460</v>
      </c>
    </row>
    <row r="8" spans="1:11" ht="16.5" customHeight="1" x14ac:dyDescent="0.25">
      <c r="A8" s="146" t="s">
        <v>87</v>
      </c>
      <c r="B8" s="147">
        <v>304</v>
      </c>
      <c r="C8" s="148"/>
      <c r="D8" s="149">
        <v>1700</v>
      </c>
      <c r="E8" s="150">
        <v>15.91</v>
      </c>
      <c r="F8" s="145">
        <f>D8*E8</f>
        <v>27047</v>
      </c>
    </row>
    <row r="9" spans="1:11" ht="16.5" customHeight="1" x14ac:dyDescent="0.25">
      <c r="A9" s="151" t="s">
        <v>88</v>
      </c>
      <c r="B9" s="152">
        <v>549</v>
      </c>
      <c r="C9" s="153"/>
      <c r="D9" s="154">
        <v>19500</v>
      </c>
      <c r="E9" s="155">
        <v>17.36</v>
      </c>
      <c r="F9" s="156">
        <f>D9*E9</f>
        <v>338520</v>
      </c>
    </row>
    <row r="10" spans="1:11" s="157" customFormat="1" ht="16.5" customHeight="1" x14ac:dyDescent="0.25">
      <c r="C10" s="368" t="s">
        <v>89</v>
      </c>
      <c r="D10" s="368"/>
      <c r="E10" s="369"/>
      <c r="F10" s="158">
        <f>SUM(F6:F9)</f>
        <v>407245</v>
      </c>
      <c r="I10" s="159"/>
      <c r="J10" s="160">
        <f>F10+F10*32.7/100</f>
        <v>540414.11499999999</v>
      </c>
      <c r="K10" s="161">
        <f>F10+F10*32.7/100</f>
        <v>540414.11499999999</v>
      </c>
    </row>
    <row r="11" spans="1:11" ht="16.5" customHeight="1" x14ac:dyDescent="0.25">
      <c r="A11" s="162"/>
      <c r="B11" s="163"/>
      <c r="C11" s="163"/>
      <c r="D11" s="163"/>
      <c r="E11" s="164"/>
      <c r="F11" s="164"/>
      <c r="G11" s="138"/>
    </row>
    <row r="12" spans="1:11" ht="16.5" customHeight="1" x14ac:dyDescent="0.25">
      <c r="A12" s="140" t="s">
        <v>90</v>
      </c>
      <c r="B12" s="165">
        <v>63</v>
      </c>
      <c r="C12" s="166">
        <v>1492</v>
      </c>
      <c r="D12" s="167">
        <v>2000</v>
      </c>
      <c r="E12" s="144">
        <v>25</v>
      </c>
      <c r="F12" s="168">
        <f t="shared" ref="F12:F34" si="0">D12*E12</f>
        <v>50000</v>
      </c>
      <c r="G12">
        <v>34674.080000000002</v>
      </c>
    </row>
    <row r="13" spans="1:11" ht="16.5" customHeight="1" x14ac:dyDescent="0.25">
      <c r="A13" s="146" t="s">
        <v>91</v>
      </c>
      <c r="B13" s="147">
        <v>66</v>
      </c>
      <c r="C13" s="148">
        <v>1827</v>
      </c>
      <c r="D13" s="149">
        <v>2000</v>
      </c>
      <c r="E13" s="150">
        <v>25</v>
      </c>
      <c r="F13" s="145">
        <f t="shared" si="0"/>
        <v>50000</v>
      </c>
      <c r="G13">
        <v>42459.48</v>
      </c>
    </row>
    <row r="14" spans="1:11" ht="16.5" customHeight="1" x14ac:dyDescent="0.25">
      <c r="A14" s="146" t="s">
        <v>92</v>
      </c>
      <c r="B14" s="147">
        <v>101</v>
      </c>
      <c r="C14" s="148">
        <v>436</v>
      </c>
      <c r="D14" s="149">
        <v>650</v>
      </c>
      <c r="E14" s="150">
        <v>37</v>
      </c>
      <c r="F14" s="145">
        <f t="shared" si="0"/>
        <v>24050</v>
      </c>
      <c r="G14">
        <v>15761.4</v>
      </c>
    </row>
    <row r="15" spans="1:11" ht="16.5" customHeight="1" x14ac:dyDescent="0.25">
      <c r="A15" s="146" t="s">
        <v>93</v>
      </c>
      <c r="B15" s="147">
        <v>92</v>
      </c>
      <c r="C15" s="148">
        <v>314</v>
      </c>
      <c r="D15" s="149">
        <v>415</v>
      </c>
      <c r="E15" s="150">
        <v>42.5</v>
      </c>
      <c r="F15" s="145">
        <f t="shared" si="0"/>
        <v>17637.5</v>
      </c>
      <c r="G15">
        <v>12974.48</v>
      </c>
    </row>
    <row r="16" spans="1:11" ht="16.5" customHeight="1" x14ac:dyDescent="0.25">
      <c r="A16" s="146" t="s">
        <v>94</v>
      </c>
      <c r="B16" s="147">
        <v>62</v>
      </c>
      <c r="C16" s="148">
        <v>152</v>
      </c>
      <c r="D16" s="149">
        <v>650</v>
      </c>
      <c r="E16" s="150">
        <v>53.5</v>
      </c>
      <c r="F16" s="145">
        <f t="shared" si="0"/>
        <v>34775</v>
      </c>
      <c r="G16">
        <v>7850.8</v>
      </c>
    </row>
    <row r="17" spans="1:7" ht="16.5" customHeight="1" x14ac:dyDescent="0.25">
      <c r="A17" s="146" t="s">
        <v>95</v>
      </c>
      <c r="B17" s="147">
        <v>50</v>
      </c>
      <c r="C17" s="148">
        <v>367</v>
      </c>
      <c r="D17" s="149">
        <v>400</v>
      </c>
      <c r="E17" s="150">
        <v>53.5</v>
      </c>
      <c r="F17" s="145">
        <f t="shared" si="0"/>
        <v>21400</v>
      </c>
      <c r="G17">
        <v>18955.55</v>
      </c>
    </row>
    <row r="18" spans="1:7" ht="16.5" customHeight="1" x14ac:dyDescent="0.25">
      <c r="A18" s="146" t="s">
        <v>96</v>
      </c>
      <c r="B18" s="147">
        <v>168</v>
      </c>
      <c r="C18" s="148">
        <v>1315</v>
      </c>
      <c r="D18" s="149">
        <v>1330</v>
      </c>
      <c r="E18" s="150">
        <v>18.5</v>
      </c>
      <c r="F18" s="145">
        <f t="shared" si="0"/>
        <v>24605</v>
      </c>
      <c r="G18">
        <v>23775.200000000001</v>
      </c>
    </row>
    <row r="19" spans="1:7" ht="16.5" customHeight="1" x14ac:dyDescent="0.25">
      <c r="A19" s="146" t="s">
        <v>97</v>
      </c>
      <c r="B19" s="147">
        <v>105</v>
      </c>
      <c r="C19" s="148">
        <v>171</v>
      </c>
      <c r="D19" s="149">
        <v>215</v>
      </c>
      <c r="E19" s="150">
        <v>53.5</v>
      </c>
      <c r="F19" s="145">
        <f t="shared" si="0"/>
        <v>11502.5</v>
      </c>
      <c r="G19">
        <v>8832.1499999999924</v>
      </c>
    </row>
    <row r="20" spans="1:7" ht="16.5" customHeight="1" x14ac:dyDescent="0.25">
      <c r="A20" s="146" t="s">
        <v>98</v>
      </c>
      <c r="B20" s="147">
        <v>85</v>
      </c>
      <c r="C20" s="148">
        <v>155</v>
      </c>
      <c r="D20" s="149">
        <v>165</v>
      </c>
      <c r="E20" s="150">
        <v>63.5</v>
      </c>
      <c r="F20" s="145">
        <f t="shared" si="0"/>
        <v>10477.5</v>
      </c>
      <c r="G20">
        <v>9605.35</v>
      </c>
    </row>
    <row r="21" spans="1:7" ht="16.5" customHeight="1" x14ac:dyDescent="0.25">
      <c r="A21" s="146" t="s">
        <v>99</v>
      </c>
      <c r="B21" s="147">
        <v>56</v>
      </c>
      <c r="C21" s="148">
        <v>151</v>
      </c>
      <c r="D21" s="149">
        <v>160</v>
      </c>
      <c r="E21" s="150">
        <v>66.5</v>
      </c>
      <c r="F21" s="145">
        <f t="shared" si="0"/>
        <v>10640</v>
      </c>
      <c r="G21">
        <v>9748.56</v>
      </c>
    </row>
    <row r="22" spans="1:7" ht="16.5" customHeight="1" x14ac:dyDescent="0.25">
      <c r="A22" s="146" t="s">
        <v>100</v>
      </c>
      <c r="B22" s="147">
        <v>57</v>
      </c>
      <c r="C22" s="148">
        <v>153</v>
      </c>
      <c r="D22" s="149">
        <v>160</v>
      </c>
      <c r="E22" s="150">
        <v>66.5</v>
      </c>
      <c r="F22" s="145">
        <f t="shared" si="0"/>
        <v>10640</v>
      </c>
      <c r="G22">
        <v>9877.6800000000057</v>
      </c>
    </row>
    <row r="23" spans="1:7" ht="16.5" customHeight="1" x14ac:dyDescent="0.25">
      <c r="A23" s="146" t="s">
        <v>101</v>
      </c>
      <c r="B23" s="147">
        <v>33</v>
      </c>
      <c r="C23" s="148">
        <v>34</v>
      </c>
      <c r="D23" s="149">
        <v>35</v>
      </c>
      <c r="E23" s="150">
        <v>63.5</v>
      </c>
      <c r="F23" s="145">
        <f t="shared" si="0"/>
        <v>2222.5</v>
      </c>
      <c r="G23">
        <v>2106.98</v>
      </c>
    </row>
    <row r="24" spans="1:7" ht="16.5" customHeight="1" x14ac:dyDescent="0.25">
      <c r="A24" s="146" t="s">
        <v>102</v>
      </c>
      <c r="B24" s="147">
        <v>22</v>
      </c>
      <c r="C24" s="148">
        <v>25</v>
      </c>
      <c r="D24" s="149">
        <v>25</v>
      </c>
      <c r="E24" s="150">
        <v>69</v>
      </c>
      <c r="F24" s="145">
        <f t="shared" si="0"/>
        <v>1725</v>
      </c>
      <c r="G24">
        <v>1678.5</v>
      </c>
    </row>
    <row r="25" spans="1:7" ht="16.5" customHeight="1" x14ac:dyDescent="0.25">
      <c r="A25" s="146" t="s">
        <v>103</v>
      </c>
      <c r="B25" s="147">
        <v>19</v>
      </c>
      <c r="C25" s="148">
        <v>22</v>
      </c>
      <c r="D25" s="149">
        <v>20</v>
      </c>
      <c r="E25" s="150">
        <v>80</v>
      </c>
      <c r="F25" s="145">
        <f t="shared" si="0"/>
        <v>1600</v>
      </c>
      <c r="G25">
        <v>1704.34</v>
      </c>
    </row>
    <row r="26" spans="1:7" ht="16.5" customHeight="1" x14ac:dyDescent="0.25">
      <c r="A26" s="169" t="s">
        <v>104</v>
      </c>
      <c r="B26" s="147">
        <v>23</v>
      </c>
      <c r="C26" s="153">
        <v>26</v>
      </c>
      <c r="D26" s="149">
        <v>25</v>
      </c>
      <c r="E26" s="150">
        <v>80</v>
      </c>
      <c r="F26" s="145">
        <f t="shared" si="0"/>
        <v>2000</v>
      </c>
      <c r="G26" s="149">
        <v>25</v>
      </c>
    </row>
    <row r="27" spans="1:7" ht="16.5" customHeight="1" x14ac:dyDescent="0.25">
      <c r="A27" s="170" t="s">
        <v>105</v>
      </c>
      <c r="B27" s="147">
        <v>83</v>
      </c>
      <c r="C27" s="149">
        <v>2055</v>
      </c>
      <c r="D27" s="149">
        <v>1930</v>
      </c>
      <c r="E27" s="171">
        <f>E12/6</f>
        <v>4.166666666666667</v>
      </c>
      <c r="F27" s="145">
        <f t="shared" si="0"/>
        <v>8041.666666666667</v>
      </c>
      <c r="G27" s="172"/>
    </row>
    <row r="28" spans="1:7" ht="16.5" customHeight="1" x14ac:dyDescent="0.25">
      <c r="A28" s="170" t="s">
        <v>106</v>
      </c>
      <c r="B28" s="147">
        <v>205</v>
      </c>
      <c r="C28" s="149">
        <v>19152</v>
      </c>
      <c r="D28" s="149">
        <v>20850</v>
      </c>
      <c r="E28" s="171">
        <f>E12/6</f>
        <v>4.166666666666667</v>
      </c>
      <c r="F28" s="145">
        <f t="shared" si="0"/>
        <v>86875</v>
      </c>
      <c r="G28" s="172"/>
    </row>
    <row r="29" spans="1:7" ht="16.5" customHeight="1" x14ac:dyDescent="0.25">
      <c r="A29" s="170" t="s">
        <v>107</v>
      </c>
      <c r="B29" s="147">
        <v>19</v>
      </c>
      <c r="C29" s="149">
        <v>90</v>
      </c>
      <c r="D29" s="149">
        <v>90</v>
      </c>
      <c r="E29" s="171">
        <v>8.92</v>
      </c>
      <c r="F29" s="145">
        <f t="shared" si="0"/>
        <v>802.8</v>
      </c>
      <c r="G29" s="172"/>
    </row>
    <row r="30" spans="1:7" ht="16.5" customHeight="1" x14ac:dyDescent="0.25">
      <c r="A30" s="170" t="s">
        <v>108</v>
      </c>
      <c r="B30" s="147">
        <v>36</v>
      </c>
      <c r="C30" s="149">
        <v>115</v>
      </c>
      <c r="D30" s="149">
        <v>115</v>
      </c>
      <c r="E30" s="171">
        <f>E27+E27/2</f>
        <v>6.25</v>
      </c>
      <c r="F30" s="145">
        <f t="shared" si="0"/>
        <v>718.75</v>
      </c>
      <c r="G30" s="172"/>
    </row>
    <row r="31" spans="1:7" ht="16.5" customHeight="1" x14ac:dyDescent="0.25">
      <c r="A31" s="170" t="s">
        <v>109</v>
      </c>
      <c r="B31" s="147">
        <v>14</v>
      </c>
      <c r="C31" s="149">
        <v>1057</v>
      </c>
      <c r="D31" s="149">
        <v>1050</v>
      </c>
      <c r="E31" s="171">
        <f>E30</f>
        <v>6.25</v>
      </c>
      <c r="F31" s="145">
        <f t="shared" si="0"/>
        <v>6562.5</v>
      </c>
      <c r="G31" s="172"/>
    </row>
    <row r="32" spans="1:7" ht="16.5" customHeight="1" x14ac:dyDescent="0.25">
      <c r="A32" s="170" t="s">
        <v>110</v>
      </c>
      <c r="B32" s="147">
        <v>22</v>
      </c>
      <c r="C32" s="149">
        <v>115</v>
      </c>
      <c r="D32" s="149">
        <v>115</v>
      </c>
      <c r="E32" s="171">
        <f>E27*2</f>
        <v>8.3333333333333339</v>
      </c>
      <c r="F32" s="145">
        <f t="shared" si="0"/>
        <v>958.33333333333337</v>
      </c>
      <c r="G32" s="172"/>
    </row>
    <row r="33" spans="1:11" ht="16.5" customHeight="1" x14ac:dyDescent="0.25">
      <c r="A33" s="170" t="s">
        <v>111</v>
      </c>
      <c r="B33" s="147">
        <v>32</v>
      </c>
      <c r="C33" s="149">
        <v>2294</v>
      </c>
      <c r="D33" s="149">
        <v>2200</v>
      </c>
      <c r="E33" s="171">
        <f>E27*2</f>
        <v>8.3333333333333339</v>
      </c>
      <c r="F33" s="145">
        <f t="shared" si="0"/>
        <v>18333.333333333336</v>
      </c>
      <c r="G33" s="172"/>
    </row>
    <row r="34" spans="1:11" ht="16.5" customHeight="1" x14ac:dyDescent="0.25">
      <c r="A34" s="170" t="s">
        <v>112</v>
      </c>
      <c r="B34" s="147">
        <v>5</v>
      </c>
      <c r="C34" s="149">
        <v>45</v>
      </c>
      <c r="D34" s="149">
        <v>45</v>
      </c>
      <c r="E34" s="171">
        <v>17.84</v>
      </c>
      <c r="F34" s="145">
        <f t="shared" si="0"/>
        <v>802.8</v>
      </c>
      <c r="G34" s="172"/>
    </row>
    <row r="35" spans="1:11" ht="16.5" customHeight="1" x14ac:dyDescent="0.25">
      <c r="A35" s="151"/>
      <c r="B35" s="152"/>
      <c r="C35" s="153"/>
      <c r="D35" s="154"/>
      <c r="E35" s="155"/>
      <c r="F35" s="156"/>
      <c r="G35">
        <v>2014.22</v>
      </c>
    </row>
    <row r="36" spans="1:11" s="177" customFormat="1" ht="16.5" customHeight="1" x14ac:dyDescent="0.25">
      <c r="A36" s="173"/>
      <c r="B36" s="174"/>
      <c r="C36" s="174"/>
      <c r="D36" s="175"/>
      <c r="E36" s="174"/>
      <c r="F36" s="176"/>
      <c r="I36" s="178"/>
    </row>
    <row r="37" spans="1:11" s="157" customFormat="1" ht="16.5" customHeight="1" x14ac:dyDescent="0.25">
      <c r="B37" s="364" t="s">
        <v>113</v>
      </c>
      <c r="C37" s="364"/>
      <c r="D37" s="364"/>
      <c r="E37" s="365"/>
      <c r="F37" s="179">
        <f>SUM(F12:F36)</f>
        <v>396370.18333333329</v>
      </c>
      <c r="I37" s="159"/>
      <c r="J37" s="160">
        <f>F37+F37*32.7/100</f>
        <v>525983.23328333325</v>
      </c>
      <c r="K37" s="180">
        <f>F37+F37*32.7/100</f>
        <v>525983.23328333325</v>
      </c>
    </row>
    <row r="38" spans="1:11" s="157" customFormat="1" ht="16.5" customHeight="1" x14ac:dyDescent="0.25">
      <c r="C38" s="181"/>
      <c r="D38" s="181"/>
      <c r="E38" s="182"/>
      <c r="F38" s="183"/>
      <c r="I38" s="159"/>
      <c r="K38" s="184"/>
    </row>
    <row r="39" spans="1:11" ht="16.5" customHeight="1" x14ac:dyDescent="0.25">
      <c r="A39" s="185" t="s">
        <v>114</v>
      </c>
      <c r="B39" s="186">
        <v>312</v>
      </c>
      <c r="C39" s="187">
        <v>6843</v>
      </c>
      <c r="D39" s="187">
        <v>7000</v>
      </c>
      <c r="E39" s="188">
        <v>5</v>
      </c>
      <c r="F39" s="189">
        <f>D39*E39</f>
        <v>35000</v>
      </c>
      <c r="G39">
        <v>30603.96</v>
      </c>
      <c r="K39" s="190"/>
    </row>
    <row r="40" spans="1:11" s="157" customFormat="1" ht="16.5" customHeight="1" x14ac:dyDescent="0.25">
      <c r="B40" s="364" t="s">
        <v>115</v>
      </c>
      <c r="C40" s="364"/>
      <c r="D40" s="364"/>
      <c r="E40" s="365"/>
      <c r="F40" s="179">
        <f>F39</f>
        <v>35000</v>
      </c>
      <c r="I40" s="159"/>
      <c r="J40" s="191"/>
      <c r="K40" s="180">
        <f>F40+F40*32.7/100</f>
        <v>46445</v>
      </c>
    </row>
    <row r="41" spans="1:11" s="157" customFormat="1" ht="16.5" customHeight="1" x14ac:dyDescent="0.25">
      <c r="C41" s="181"/>
      <c r="D41" s="181"/>
      <c r="E41" s="182"/>
      <c r="F41" s="183"/>
      <c r="I41" s="159"/>
      <c r="K41" s="184"/>
    </row>
    <row r="42" spans="1:11" ht="16.5" customHeight="1" x14ac:dyDescent="0.25">
      <c r="A42" s="140" t="s">
        <v>116</v>
      </c>
      <c r="B42" s="142">
        <v>44</v>
      </c>
      <c r="C42" s="142"/>
      <c r="D42" s="143">
        <v>8000</v>
      </c>
      <c r="E42" s="144">
        <v>5.6</v>
      </c>
      <c r="F42" s="168">
        <f>D42*E42</f>
        <v>44800</v>
      </c>
      <c r="G42">
        <v>30603.96</v>
      </c>
      <c r="K42" s="190"/>
    </row>
    <row r="43" spans="1:11" ht="16.5" customHeight="1" x14ac:dyDescent="0.25">
      <c r="A43" s="146" t="s">
        <v>117</v>
      </c>
      <c r="B43" s="148">
        <v>31</v>
      </c>
      <c r="C43" s="148"/>
      <c r="D43" s="149">
        <v>6310</v>
      </c>
      <c r="E43" s="150">
        <v>5.6</v>
      </c>
      <c r="F43" s="145">
        <f>D43*E43</f>
        <v>35336</v>
      </c>
      <c r="G43">
        <v>38870.28</v>
      </c>
      <c r="K43" s="190"/>
    </row>
    <row r="44" spans="1:11" ht="16.5" customHeight="1" x14ac:dyDescent="0.25">
      <c r="A44" s="146" t="s">
        <v>118</v>
      </c>
      <c r="B44" s="147">
        <v>79</v>
      </c>
      <c r="C44" s="148"/>
      <c r="D44" s="149">
        <v>18700</v>
      </c>
      <c r="E44" s="150">
        <v>5.6</v>
      </c>
      <c r="F44" s="145">
        <f>D44*E44</f>
        <v>104720</v>
      </c>
      <c r="G44">
        <v>93633.36</v>
      </c>
      <c r="I44" s="136" t="s">
        <v>119</v>
      </c>
      <c r="K44" s="190"/>
    </row>
    <row r="45" spans="1:11" ht="16.5" customHeight="1" x14ac:dyDescent="0.25">
      <c r="A45" s="146" t="s">
        <v>120</v>
      </c>
      <c r="B45" s="147">
        <v>7</v>
      </c>
      <c r="C45" s="192"/>
      <c r="D45" s="149">
        <v>1700</v>
      </c>
      <c r="E45" s="150">
        <v>5.6</v>
      </c>
      <c r="F45" s="145">
        <f>D45*E45</f>
        <v>9520</v>
      </c>
      <c r="I45" s="193"/>
      <c r="K45" s="190"/>
    </row>
    <row r="46" spans="1:11" ht="16.5" customHeight="1" x14ac:dyDescent="0.25">
      <c r="A46" s="194" t="s">
        <v>121</v>
      </c>
      <c r="B46" s="153">
        <v>6</v>
      </c>
      <c r="C46" s="153"/>
      <c r="D46" s="154">
        <v>1490</v>
      </c>
      <c r="E46" s="155">
        <v>5.6</v>
      </c>
      <c r="F46" s="195">
        <f>D46*E46</f>
        <v>8344</v>
      </c>
      <c r="G46">
        <v>12956.76</v>
      </c>
      <c r="I46" s="196">
        <f>SUM(G42:G46)</f>
        <v>176064.36</v>
      </c>
      <c r="K46" s="190"/>
    </row>
    <row r="47" spans="1:11" s="197" customFormat="1" ht="16.5" customHeight="1" x14ac:dyDescent="0.25">
      <c r="B47" s="198" t="s">
        <v>122</v>
      </c>
      <c r="C47" s="198"/>
      <c r="D47" s="199"/>
      <c r="E47" s="200"/>
      <c r="F47" s="179">
        <f>SUM(F42:F46)</f>
        <v>202720</v>
      </c>
      <c r="J47" s="160">
        <f>F47+F47*32.7/100</f>
        <v>269009.44</v>
      </c>
      <c r="K47" s="180">
        <f>F47+F47*32.7/100</f>
        <v>269009.44</v>
      </c>
    </row>
    <row r="48" spans="1:11" s="157" customFormat="1" ht="16.5" customHeight="1" x14ac:dyDescent="0.25">
      <c r="C48" s="181"/>
      <c r="D48" s="181"/>
      <c r="E48" s="182"/>
      <c r="F48" s="183"/>
      <c r="I48" s="159"/>
      <c r="K48" s="184"/>
    </row>
    <row r="49" spans="1:11" s="157" customFormat="1" ht="16.5" customHeight="1" x14ac:dyDescent="0.25">
      <c r="C49" s="181"/>
      <c r="D49" s="181"/>
      <c r="E49" s="182"/>
      <c r="F49" s="183"/>
      <c r="I49" s="159"/>
      <c r="K49" s="184"/>
    </row>
    <row r="50" spans="1:11" ht="16.5" customHeight="1" x14ac:dyDescent="0.25">
      <c r="A50" s="185" t="s">
        <v>123</v>
      </c>
      <c r="B50" s="186">
        <v>7</v>
      </c>
      <c r="C50" s="201"/>
      <c r="D50" s="187">
        <v>930</v>
      </c>
      <c r="E50" s="186">
        <v>3.76</v>
      </c>
      <c r="F50" s="189">
        <f>D50*E50</f>
        <v>3496.7999999999997</v>
      </c>
      <c r="G50">
        <v>2218.4</v>
      </c>
      <c r="I50" s="196">
        <f>SUM(G50:G50)</f>
        <v>2218.4</v>
      </c>
      <c r="J50" s="202"/>
      <c r="K50" s="190"/>
    </row>
    <row r="51" spans="1:11" s="197" customFormat="1" ht="16.5" customHeight="1" x14ac:dyDescent="0.25">
      <c r="B51" s="364" t="s">
        <v>124</v>
      </c>
      <c r="C51" s="364"/>
      <c r="D51" s="364"/>
      <c r="E51" s="365"/>
      <c r="F51" s="179">
        <f>F50</f>
        <v>3496.7999999999997</v>
      </c>
      <c r="J51" s="160">
        <f>F51+F51*32.7/100</f>
        <v>4640.2536</v>
      </c>
      <c r="K51" s="180">
        <f>F51+F51*32.7/100</f>
        <v>4640.2536</v>
      </c>
    </row>
    <row r="52" spans="1:11" s="197" customFormat="1" ht="16.5" customHeight="1" x14ac:dyDescent="0.25">
      <c r="B52" s="181"/>
      <c r="C52" s="182"/>
      <c r="D52" s="182"/>
      <c r="F52" s="203"/>
      <c r="K52" s="204"/>
    </row>
    <row r="53" spans="1:11" ht="16.5" customHeight="1" x14ac:dyDescent="0.25">
      <c r="A53" s="185" t="s">
        <v>125</v>
      </c>
      <c r="B53" s="201">
        <v>17</v>
      </c>
      <c r="C53" s="201"/>
      <c r="D53" s="187">
        <v>3440</v>
      </c>
      <c r="E53" s="188">
        <v>1</v>
      </c>
      <c r="F53" s="189">
        <f>D53*E53</f>
        <v>3440</v>
      </c>
      <c r="G53">
        <v>3533.93</v>
      </c>
      <c r="I53" s="205">
        <f>G53</f>
        <v>3533.93</v>
      </c>
      <c r="J53" s="202"/>
      <c r="K53" s="190"/>
    </row>
    <row r="54" spans="1:11" s="197" customFormat="1" ht="16.5" customHeight="1" x14ac:dyDescent="0.25">
      <c r="B54" s="198" t="s">
        <v>126</v>
      </c>
      <c r="C54" s="206"/>
      <c r="D54" s="207"/>
      <c r="E54" s="200"/>
      <c r="F54" s="179">
        <f>F53</f>
        <v>3440</v>
      </c>
      <c r="J54" s="160">
        <f>F54+F54*32.7/100</f>
        <v>4564.88</v>
      </c>
      <c r="K54" s="180">
        <f>F54+F54*32.7/100</f>
        <v>4564.88</v>
      </c>
    </row>
    <row r="55" spans="1:11" s="157" customFormat="1" ht="16.5" customHeight="1" x14ac:dyDescent="0.25">
      <c r="C55" s="181"/>
      <c r="D55" s="181"/>
      <c r="E55" s="182"/>
      <c r="F55" s="183"/>
      <c r="I55" s="159"/>
      <c r="K55" s="184"/>
    </row>
    <row r="56" spans="1:11" ht="16.5" customHeight="1" x14ac:dyDescent="0.25">
      <c r="A56" s="185" t="s">
        <v>127</v>
      </c>
      <c r="B56" s="201">
        <v>10</v>
      </c>
      <c r="C56" s="201"/>
      <c r="D56" s="187">
        <v>2600</v>
      </c>
      <c r="E56" s="188">
        <v>5</v>
      </c>
      <c r="F56" s="189">
        <f>D56*E56</f>
        <v>13000</v>
      </c>
      <c r="G56">
        <v>6628.65</v>
      </c>
      <c r="I56" s="205">
        <f>G56</f>
        <v>6628.65</v>
      </c>
      <c r="K56" s="190"/>
    </row>
    <row r="57" spans="1:11" s="197" customFormat="1" ht="16.5" customHeight="1" x14ac:dyDescent="0.25">
      <c r="B57" s="208" t="s">
        <v>128</v>
      </c>
      <c r="C57" s="209"/>
      <c r="D57" s="209"/>
      <c r="E57" s="210"/>
      <c r="F57" s="158">
        <f>F56</f>
        <v>13000</v>
      </c>
      <c r="J57" s="160">
        <f>F57+F57*32.7/100</f>
        <v>17251</v>
      </c>
      <c r="K57" s="180">
        <f>F57+F57*32.7/100</f>
        <v>17251</v>
      </c>
    </row>
    <row r="59" spans="1:11" s="212" customFormat="1" ht="16.5" customHeight="1" x14ac:dyDescent="0.25">
      <c r="A59" s="366" t="s">
        <v>129</v>
      </c>
      <c r="B59" s="366"/>
      <c r="C59" s="366"/>
      <c r="D59" s="366"/>
      <c r="E59" s="366"/>
      <c r="F59" s="366"/>
      <c r="G59" s="211">
        <f>SUM(G57+(G57*32.7/100))</f>
        <v>0</v>
      </c>
      <c r="K59" s="213">
        <f>SUM(K37:K57)</f>
        <v>867893.80688333325</v>
      </c>
    </row>
    <row r="61" spans="1:11" s="8" customFormat="1" ht="16.5" customHeight="1" x14ac:dyDescent="0.25">
      <c r="A61" s="18" t="s">
        <v>130</v>
      </c>
      <c r="D61" s="214"/>
      <c r="E61" s="214"/>
    </row>
    <row r="62" spans="1:11" s="8" customFormat="1" ht="16.5" customHeight="1" x14ac:dyDescent="0.25">
      <c r="A62" s="18" t="s">
        <v>131</v>
      </c>
      <c r="D62" s="214"/>
      <c r="E62" s="214"/>
    </row>
    <row r="63" spans="1:11" s="8" customFormat="1" ht="16.5" customHeight="1" x14ac:dyDescent="0.25">
      <c r="A63" s="18" t="s">
        <v>132</v>
      </c>
      <c r="D63" s="214"/>
      <c r="E63" s="214"/>
    </row>
    <row r="64" spans="1:11" s="8" customFormat="1" ht="16.5" customHeight="1" x14ac:dyDescent="0.25">
      <c r="A64" s="18" t="s">
        <v>133</v>
      </c>
      <c r="D64" s="214"/>
      <c r="E64" s="214"/>
    </row>
  </sheetData>
  <mergeCells count="6">
    <mergeCell ref="B37:E37"/>
    <mergeCell ref="B40:E40"/>
    <mergeCell ref="B51:E51"/>
    <mergeCell ref="A59:F59"/>
    <mergeCell ref="A1:K1"/>
    <mergeCell ref="C10:E10"/>
  </mergeCells>
  <printOptions horizontalCentered="1"/>
  <pageMargins left="0" right="0" top="0.74803149606299213" bottom="0.74803149606299213" header="0.31496062992125984" footer="0.31496062992125984"/>
  <pageSetup paperSize="9" scale="71" orientation="portrait" horizontalDpi="0" verticalDpi="0" r:id="rId1"/>
  <headerFooter>
    <oddHeader>&amp;R&amp;"-,Grassetto"&amp;14&amp;ETabella 4)</oddHeader>
    <oddFooter>&amp;L&amp;8preparato da DIPRU
Ufficio Trattamento economico&amp;R&amp;8Mon/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>
      <selection activeCell="A40" sqref="A1:XFD1048576"/>
    </sheetView>
  </sheetViews>
  <sheetFormatPr defaultRowHeight="15" x14ac:dyDescent="0.25"/>
  <cols>
    <col min="1" max="1" width="9.28515625" style="138" customWidth="1"/>
    <col min="2" max="2" width="10" style="138" customWidth="1"/>
    <col min="3" max="3" width="14" style="138" customWidth="1"/>
    <col min="4" max="4" width="16.42578125" style="138" customWidth="1"/>
    <col min="5" max="5" width="12.85546875" customWidth="1"/>
    <col min="6" max="6" width="21" customWidth="1"/>
  </cols>
  <sheetData>
    <row r="1" spans="1:6" s="215" customFormat="1" x14ac:dyDescent="0.2">
      <c r="A1" s="376" t="s">
        <v>134</v>
      </c>
      <c r="B1" s="376"/>
      <c r="C1" s="376"/>
      <c r="D1" s="376"/>
      <c r="E1" s="376"/>
      <c r="F1" s="376"/>
    </row>
    <row r="2" spans="1:6" s="215" customFormat="1" x14ac:dyDescent="0.2">
      <c r="A2" s="216"/>
      <c r="B2" s="216"/>
      <c r="C2" s="216"/>
      <c r="D2" s="216"/>
      <c r="E2" s="216"/>
      <c r="F2" s="216"/>
    </row>
    <row r="4" spans="1:6" s="217" customFormat="1" ht="18" customHeight="1" x14ac:dyDescent="0.25">
      <c r="A4" s="373" t="s">
        <v>135</v>
      </c>
      <c r="B4" s="374"/>
      <c r="C4" s="374"/>
      <c r="D4" s="374"/>
      <c r="E4" s="374"/>
      <c r="F4" s="375"/>
    </row>
    <row r="5" spans="1:6" s="217" customFormat="1" ht="12" x14ac:dyDescent="0.2">
      <c r="A5" s="218" t="s">
        <v>136</v>
      </c>
      <c r="B5" s="219" t="s">
        <v>78</v>
      </c>
      <c r="C5" s="219" t="s">
        <v>80</v>
      </c>
      <c r="D5" s="219" t="s">
        <v>137</v>
      </c>
      <c r="E5" s="219" t="s">
        <v>137</v>
      </c>
      <c r="F5" s="220" t="s">
        <v>138</v>
      </c>
    </row>
    <row r="6" spans="1:6" s="217" customFormat="1" ht="12" x14ac:dyDescent="0.2">
      <c r="A6" s="221"/>
      <c r="B6" s="222" t="s">
        <v>139</v>
      </c>
      <c r="C6" s="222" t="s">
        <v>140</v>
      </c>
      <c r="D6" s="222" t="s">
        <v>81</v>
      </c>
      <c r="E6" s="222" t="s">
        <v>141</v>
      </c>
      <c r="F6" s="223" t="s">
        <v>141</v>
      </c>
    </row>
    <row r="7" spans="1:6" s="217" customFormat="1" ht="12" x14ac:dyDescent="0.2">
      <c r="A7" s="221"/>
      <c r="B7" s="222"/>
      <c r="C7" s="222"/>
      <c r="D7" s="222"/>
      <c r="E7" s="224"/>
      <c r="F7" s="225"/>
    </row>
    <row r="8" spans="1:6" s="232" customFormat="1" ht="20.100000000000001" customHeight="1" x14ac:dyDescent="0.25">
      <c r="A8" s="226" t="s">
        <v>142</v>
      </c>
      <c r="B8" s="227" t="e">
        <f>#REF!</f>
        <v>#REF!</v>
      </c>
      <c r="C8" s="228">
        <v>11</v>
      </c>
      <c r="D8" s="229" t="e">
        <f>SUM(B8*C8*230)</f>
        <v>#REF!</v>
      </c>
      <c r="E8" s="230" t="e">
        <f>SUM(D8*32.7/100)</f>
        <v>#REF!</v>
      </c>
      <c r="F8" s="231" t="e">
        <f>SUM(D8+E8)</f>
        <v>#REF!</v>
      </c>
    </row>
    <row r="9" spans="1:6" s="232" customFormat="1" ht="20.100000000000001" customHeight="1" x14ac:dyDescent="0.25">
      <c r="A9" s="233" t="s">
        <v>143</v>
      </c>
      <c r="B9" s="234" t="e">
        <f>#REF!+#REF!</f>
        <v>#REF!</v>
      </c>
      <c r="C9" s="235">
        <v>10</v>
      </c>
      <c r="D9" s="236" t="e">
        <f>SUM(B9*C9*230)</f>
        <v>#REF!</v>
      </c>
      <c r="E9" s="237" t="e">
        <f>SUM(D9*32.7/100)</f>
        <v>#REF!</v>
      </c>
      <c r="F9" s="238" t="e">
        <f>SUM(D9+E9)</f>
        <v>#REF!</v>
      </c>
    </row>
    <row r="10" spans="1:6" s="232" customFormat="1" ht="20.100000000000001" customHeight="1" x14ac:dyDescent="0.25">
      <c r="A10" s="239"/>
      <c r="B10" s="240"/>
      <c r="C10" s="241"/>
      <c r="D10" s="242"/>
      <c r="E10" s="243"/>
      <c r="F10" s="244"/>
    </row>
    <row r="11" spans="1:6" s="232" customFormat="1" ht="24.95" customHeight="1" x14ac:dyDescent="0.25">
      <c r="B11" s="245" t="e">
        <f>SUM(B8:B10)</f>
        <v>#REF!</v>
      </c>
      <c r="C11" s="377" t="s">
        <v>144</v>
      </c>
      <c r="D11" s="378"/>
      <c r="E11" s="379"/>
      <c r="F11" s="246" t="e">
        <f>SUM(F8:F10)</f>
        <v>#REF!</v>
      </c>
    </row>
    <row r="12" spans="1:6" s="217" customFormat="1" ht="12" x14ac:dyDescent="0.2">
      <c r="A12" s="247"/>
      <c r="B12" s="247"/>
      <c r="C12" s="247"/>
      <c r="D12" s="247"/>
    </row>
    <row r="13" spans="1:6" s="217" customFormat="1" ht="12" x14ac:dyDescent="0.2">
      <c r="A13" s="247"/>
      <c r="B13" s="247"/>
      <c r="C13" s="247"/>
      <c r="D13" s="247"/>
    </row>
    <row r="14" spans="1:6" s="217" customFormat="1" ht="12" x14ac:dyDescent="0.2">
      <c r="A14" s="247"/>
      <c r="B14" s="247"/>
      <c r="C14" s="247"/>
      <c r="D14" s="247"/>
    </row>
    <row r="15" spans="1:6" s="217" customFormat="1" ht="18" customHeight="1" x14ac:dyDescent="0.25">
      <c r="A15" s="373" t="s">
        <v>145</v>
      </c>
      <c r="B15" s="374"/>
      <c r="C15" s="374"/>
      <c r="D15" s="374"/>
      <c r="E15" s="374"/>
      <c r="F15" s="375"/>
    </row>
    <row r="16" spans="1:6" s="217" customFormat="1" ht="12" x14ac:dyDescent="0.2">
      <c r="A16" s="218" t="s">
        <v>136</v>
      </c>
      <c r="B16" s="219" t="s">
        <v>78</v>
      </c>
      <c r="C16" s="219" t="s">
        <v>80</v>
      </c>
      <c r="D16" s="219" t="s">
        <v>137</v>
      </c>
      <c r="E16" s="219" t="s">
        <v>137</v>
      </c>
      <c r="F16" s="220" t="s">
        <v>138</v>
      </c>
    </row>
    <row r="17" spans="1:6" s="217" customFormat="1" ht="16.5" customHeight="1" x14ac:dyDescent="0.2">
      <c r="A17" s="221"/>
      <c r="B17" s="222" t="s">
        <v>139</v>
      </c>
      <c r="C17" s="222" t="s">
        <v>140</v>
      </c>
      <c r="D17" s="222" t="s">
        <v>81</v>
      </c>
      <c r="E17" s="222" t="s">
        <v>141</v>
      </c>
      <c r="F17" s="223" t="s">
        <v>141</v>
      </c>
    </row>
    <row r="18" spans="1:6" s="217" customFormat="1" ht="16.5" customHeight="1" x14ac:dyDescent="0.2">
      <c r="A18" s="221"/>
      <c r="B18" s="222"/>
      <c r="C18" s="222"/>
      <c r="D18" s="222"/>
      <c r="E18" s="224"/>
      <c r="F18" s="225"/>
    </row>
    <row r="19" spans="1:6" s="217" customFormat="1" ht="16.5" customHeight="1" x14ac:dyDescent="0.2">
      <c r="A19" s="218" t="s">
        <v>57</v>
      </c>
      <c r="B19" s="219" t="e">
        <f>#REF!</f>
        <v>#REF!</v>
      </c>
      <c r="C19" s="248" t="e">
        <f>#REF!</f>
        <v>#REF!</v>
      </c>
      <c r="D19" s="249" t="e">
        <f>SUM(B19*C19*260)</f>
        <v>#REF!</v>
      </c>
      <c r="E19" s="250" t="e">
        <f>SUM(D19*32.7/100)</f>
        <v>#REF!</v>
      </c>
      <c r="F19" s="251" t="e">
        <f>SUM(D19+E19)</f>
        <v>#REF!</v>
      </c>
    </row>
    <row r="20" spans="1:6" s="217" customFormat="1" ht="16.5" customHeight="1" x14ac:dyDescent="0.2">
      <c r="A20" s="221" t="s">
        <v>66</v>
      </c>
      <c r="B20" s="222" t="e">
        <f>#REF!</f>
        <v>#REF!</v>
      </c>
      <c r="C20" s="252" t="e">
        <f>#REF!</f>
        <v>#REF!</v>
      </c>
      <c r="D20" s="253" t="e">
        <f>SUM(B20*C20*260)</f>
        <v>#REF!</v>
      </c>
      <c r="E20" s="254" t="e">
        <f>SUM(D20*32.7/100)</f>
        <v>#REF!</v>
      </c>
      <c r="F20" s="255" t="e">
        <f>SUM(D20+E20)</f>
        <v>#REF!</v>
      </c>
    </row>
    <row r="21" spans="1:6" s="217" customFormat="1" ht="16.5" customHeight="1" x14ac:dyDescent="0.2">
      <c r="A21" s="256" t="s">
        <v>72</v>
      </c>
      <c r="B21" s="257" t="e">
        <f>#REF!</f>
        <v>#REF!</v>
      </c>
      <c r="C21" s="252">
        <f>C9</f>
        <v>10</v>
      </c>
      <c r="D21" s="258" t="e">
        <f>SUM(B21*C21*260)</f>
        <v>#REF!</v>
      </c>
      <c r="E21" s="259" t="e">
        <f>SUM(D21*32.7/100)</f>
        <v>#REF!</v>
      </c>
      <c r="F21" s="260" t="e">
        <f>SUM(D21+E21)</f>
        <v>#REF!</v>
      </c>
    </row>
    <row r="22" spans="1:6" s="217" customFormat="1" ht="16.5" customHeight="1" x14ac:dyDescent="0.2">
      <c r="B22" s="261" t="e">
        <f>SUM(B19:B21)</f>
        <v>#REF!</v>
      </c>
      <c r="C22" s="370" t="s">
        <v>146</v>
      </c>
      <c r="D22" s="371"/>
      <c r="E22" s="372"/>
      <c r="F22" s="262" t="e">
        <f>SUM(F19:F21)</f>
        <v>#REF!</v>
      </c>
    </row>
    <row r="23" spans="1:6" ht="16.5" customHeight="1" x14ac:dyDescent="0.25"/>
    <row r="24" spans="1:6" ht="16.5" customHeight="1" x14ac:dyDescent="0.25"/>
    <row r="25" spans="1:6" s="217" customFormat="1" ht="16.5" customHeight="1" x14ac:dyDescent="0.25">
      <c r="A25" s="373" t="s">
        <v>147</v>
      </c>
      <c r="B25" s="374"/>
      <c r="C25" s="374"/>
      <c r="D25" s="374"/>
      <c r="E25" s="374"/>
      <c r="F25" s="375"/>
    </row>
    <row r="26" spans="1:6" s="217" customFormat="1" ht="16.5" customHeight="1" x14ac:dyDescent="0.2">
      <c r="A26" s="218" t="s">
        <v>136</v>
      </c>
      <c r="B26" s="219" t="s">
        <v>78</v>
      </c>
      <c r="C26" s="219" t="s">
        <v>80</v>
      </c>
      <c r="D26" s="219" t="s">
        <v>137</v>
      </c>
      <c r="E26" s="219" t="s">
        <v>137</v>
      </c>
      <c r="F26" s="220" t="s">
        <v>138</v>
      </c>
    </row>
    <row r="27" spans="1:6" s="217" customFormat="1" ht="16.5" customHeight="1" x14ac:dyDescent="0.2">
      <c r="A27" s="221"/>
      <c r="B27" s="222" t="s">
        <v>139</v>
      </c>
      <c r="C27" s="222" t="s">
        <v>140</v>
      </c>
      <c r="D27" s="222" t="s">
        <v>81</v>
      </c>
      <c r="E27" s="222" t="s">
        <v>141</v>
      </c>
      <c r="F27" s="223" t="s">
        <v>141</v>
      </c>
    </row>
    <row r="28" spans="1:6" s="217" customFormat="1" ht="16.5" customHeight="1" x14ac:dyDescent="0.2">
      <c r="A28" s="221"/>
      <c r="B28" s="222"/>
      <c r="C28" s="222"/>
      <c r="D28" s="222"/>
      <c r="E28" s="224"/>
      <c r="F28" s="225"/>
    </row>
    <row r="29" spans="1:6" s="217" customFormat="1" ht="16.5" customHeight="1" x14ac:dyDescent="0.2">
      <c r="A29" s="218" t="s">
        <v>57</v>
      </c>
      <c r="B29" s="219" t="e">
        <f>#REF!</f>
        <v>#REF!</v>
      </c>
      <c r="C29" s="248">
        <f>C8</f>
        <v>11</v>
      </c>
      <c r="D29" s="249" t="e">
        <f>SUM(B29*C29*260)</f>
        <v>#REF!</v>
      </c>
      <c r="E29" s="250" t="e">
        <f>SUM(D29*32.7/100)</f>
        <v>#REF!</v>
      </c>
      <c r="F29" s="251" t="e">
        <f>SUM(D29+E29)</f>
        <v>#REF!</v>
      </c>
    </row>
    <row r="30" spans="1:6" s="217" customFormat="1" ht="16.5" customHeight="1" x14ac:dyDescent="0.2">
      <c r="A30" s="221" t="s">
        <v>66</v>
      </c>
      <c r="B30" s="222" t="e">
        <f>#REF!</f>
        <v>#REF!</v>
      </c>
      <c r="C30" s="252">
        <f>C9</f>
        <v>10</v>
      </c>
      <c r="D30" s="253" t="e">
        <f>SUM(B30*C30*260)</f>
        <v>#REF!</v>
      </c>
      <c r="E30" s="254" t="e">
        <f>SUM(D30*32.7/100)</f>
        <v>#REF!</v>
      </c>
      <c r="F30" s="255" t="e">
        <f>SUM(D30+E30)</f>
        <v>#REF!</v>
      </c>
    </row>
    <row r="31" spans="1:6" s="217" customFormat="1" ht="16.5" customHeight="1" x14ac:dyDescent="0.2">
      <c r="A31" s="256" t="s">
        <v>72</v>
      </c>
      <c r="B31" s="257" t="e">
        <f>#REF!</f>
        <v>#REF!</v>
      </c>
      <c r="C31" s="252">
        <f>C9</f>
        <v>10</v>
      </c>
      <c r="D31" s="258" t="e">
        <f>SUM(B31*C31*260)</f>
        <v>#REF!</v>
      </c>
      <c r="E31" s="259" t="e">
        <f>SUM(D31*32.7/100)</f>
        <v>#REF!</v>
      </c>
      <c r="F31" s="260" t="e">
        <f>SUM(D31+E31)</f>
        <v>#REF!</v>
      </c>
    </row>
    <row r="32" spans="1:6" s="217" customFormat="1" ht="16.5" customHeight="1" x14ac:dyDescent="0.2">
      <c r="B32" s="261" t="e">
        <f>SUM(B29:B31)</f>
        <v>#REF!</v>
      </c>
      <c r="C32" s="370" t="s">
        <v>148</v>
      </c>
      <c r="D32" s="371"/>
      <c r="E32" s="372"/>
      <c r="F32" s="262" t="e">
        <f>SUM(F29:F31)</f>
        <v>#REF!</v>
      </c>
    </row>
  </sheetData>
  <mergeCells count="7">
    <mergeCell ref="C22:E22"/>
    <mergeCell ref="A25:F25"/>
    <mergeCell ref="C32:E32"/>
    <mergeCell ref="A1:F1"/>
    <mergeCell ref="A4:F4"/>
    <mergeCell ref="C11:E11"/>
    <mergeCell ref="A15:F15"/>
  </mergeCells>
  <printOptions horizontalCentered="1"/>
  <pageMargins left="0" right="0" top="0.74803149606299213" bottom="0.74803149606299213" header="0.31496062992125984" footer="0.31496062992125984"/>
  <pageSetup paperSize="9" scale="98" orientation="landscape" horizontalDpi="0" verticalDpi="0" r:id="rId1"/>
  <headerFooter>
    <oddHeader>&amp;R&amp;"-,Grassetto"&amp;14&amp;ETabella 5)</oddHeader>
    <oddFooter>&amp;L&amp;8preparato da DIPRU
Ufficio Trattamento economico&amp;R&amp;8Mon/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J23" sqref="J23"/>
    </sheetView>
  </sheetViews>
  <sheetFormatPr defaultRowHeight="12.75" x14ac:dyDescent="0.2"/>
  <cols>
    <col min="1" max="1" width="14.28515625" style="113" customWidth="1"/>
    <col min="2" max="2" width="9.140625" style="113"/>
    <col min="3" max="3" width="10.28515625" style="113" customWidth="1"/>
    <col min="4" max="4" width="19" style="124" customWidth="1"/>
    <col min="5" max="5" width="16.85546875" style="113" customWidth="1"/>
    <col min="6" max="6" width="27.85546875" style="113" customWidth="1"/>
    <col min="7" max="7" width="38.28515625" style="113" customWidth="1"/>
    <col min="8" max="11" width="9.140625" style="113"/>
    <col min="12" max="12" width="15.28515625" style="113" bestFit="1" customWidth="1"/>
    <col min="13" max="13" width="6.7109375" style="113" bestFit="1" customWidth="1"/>
    <col min="14" max="14" width="15.28515625" style="113" bestFit="1" customWidth="1"/>
    <col min="15" max="15" width="19.42578125" style="113" customWidth="1"/>
    <col min="16" max="16" width="16.7109375" style="113" customWidth="1"/>
    <col min="17" max="16384" width="9.140625" style="113"/>
  </cols>
  <sheetData>
    <row r="1" spans="1:7" s="98" customFormat="1" ht="14.25" x14ac:dyDescent="0.25">
      <c r="A1" s="380" t="s">
        <v>149</v>
      </c>
      <c r="B1" s="380"/>
      <c r="C1" s="380"/>
      <c r="D1" s="380"/>
      <c r="E1" s="380"/>
      <c r="F1" s="380"/>
      <c r="G1" s="380"/>
    </row>
    <row r="2" spans="1:7" x14ac:dyDescent="0.2">
      <c r="A2" s="263"/>
      <c r="B2" s="263"/>
      <c r="C2" s="263"/>
      <c r="D2" s="264"/>
      <c r="E2" s="263"/>
      <c r="F2" s="263"/>
      <c r="G2" s="263"/>
    </row>
    <row r="3" spans="1:7" s="98" customFormat="1" ht="25.5" x14ac:dyDescent="0.25">
      <c r="A3" s="265" t="s">
        <v>150</v>
      </c>
      <c r="B3" s="266" t="s">
        <v>151</v>
      </c>
      <c r="C3" s="267" t="s">
        <v>152</v>
      </c>
      <c r="D3" s="268" t="s">
        <v>153</v>
      </c>
      <c r="E3" s="269" t="s">
        <v>154</v>
      </c>
      <c r="F3" s="270" t="s">
        <v>155</v>
      </c>
      <c r="G3" s="271" t="s">
        <v>156</v>
      </c>
    </row>
    <row r="4" spans="1:7" s="98" customFormat="1" ht="18" customHeight="1" x14ac:dyDescent="0.25">
      <c r="B4" s="272"/>
      <c r="C4" s="273"/>
      <c r="D4" s="273"/>
      <c r="E4" s="274"/>
      <c r="F4" s="268" t="s">
        <v>157</v>
      </c>
      <c r="G4" s="267" t="s">
        <v>158</v>
      </c>
    </row>
    <row r="5" spans="1:7" s="98" customFormat="1" x14ac:dyDescent="0.25">
      <c r="B5" s="272"/>
      <c r="C5" s="273"/>
      <c r="D5" s="273"/>
      <c r="E5" s="274"/>
      <c r="F5" s="273"/>
      <c r="G5" s="273"/>
    </row>
    <row r="6" spans="1:7" s="275" customFormat="1" x14ac:dyDescent="0.25">
      <c r="C6" s="276">
        <v>0.9</v>
      </c>
      <c r="D6" s="277">
        <f>SUM($B$8*C6)</f>
        <v>674.1</v>
      </c>
      <c r="E6" s="278">
        <v>7</v>
      </c>
      <c r="F6" s="279">
        <f>F8+E6*30</f>
        <v>750</v>
      </c>
      <c r="G6" s="280">
        <f>SUM(D6*F6*12)</f>
        <v>6066900</v>
      </c>
    </row>
    <row r="7" spans="1:7" s="275" customFormat="1" x14ac:dyDescent="0.25">
      <c r="C7" s="281"/>
      <c r="D7" s="282"/>
      <c r="E7" s="282"/>
      <c r="F7" s="283"/>
      <c r="G7" s="284"/>
    </row>
    <row r="8" spans="1:7" s="275" customFormat="1" ht="20.100000000000001" customHeight="1" x14ac:dyDescent="0.25">
      <c r="A8" s="285" t="s">
        <v>159</v>
      </c>
      <c r="B8" s="286">
        <v>749</v>
      </c>
      <c r="C8" s="287">
        <v>0.03</v>
      </c>
      <c r="D8" s="288">
        <f>SUM($B$8*C8)</f>
        <v>22.47</v>
      </c>
      <c r="E8" s="98">
        <v>0</v>
      </c>
      <c r="F8" s="289">
        <v>540</v>
      </c>
      <c r="G8" s="290">
        <f>SUM(D8*F8*12)</f>
        <v>145605.59999999998</v>
      </c>
    </row>
    <row r="9" spans="1:7" s="275" customFormat="1" ht="20.100000000000001" customHeight="1" x14ac:dyDescent="0.25">
      <c r="C9" s="287"/>
      <c r="D9" s="288"/>
      <c r="E9" s="291"/>
      <c r="F9" s="283"/>
      <c r="G9" s="290"/>
    </row>
    <row r="10" spans="1:7" s="275" customFormat="1" ht="20.100000000000001" customHeight="1" x14ac:dyDescent="0.25">
      <c r="C10" s="292">
        <v>7.0000000000000007E-2</v>
      </c>
      <c r="D10" s="293">
        <f>SUM($B$8*C10)</f>
        <v>52.430000000000007</v>
      </c>
      <c r="E10" s="294">
        <v>0</v>
      </c>
      <c r="F10" s="295">
        <v>250</v>
      </c>
      <c r="G10" s="296">
        <f>SUM(D10*F10*12)</f>
        <v>157290.00000000003</v>
      </c>
    </row>
    <row r="11" spans="1:7" s="98" customFormat="1" ht="24.95" customHeight="1" x14ac:dyDescent="0.25">
      <c r="B11" s="272"/>
      <c r="C11" s="273"/>
      <c r="D11" s="273"/>
      <c r="E11" s="274"/>
      <c r="F11" s="273"/>
      <c r="G11" s="273"/>
    </row>
    <row r="12" spans="1:7" x14ac:dyDescent="0.2">
      <c r="C12" s="276">
        <v>0.9</v>
      </c>
      <c r="D12" s="277">
        <f>SUM($B$14*C12)</f>
        <v>738</v>
      </c>
      <c r="E12" s="297">
        <v>7</v>
      </c>
      <c r="F12" s="279">
        <f>F14+E12*23</f>
        <v>601</v>
      </c>
      <c r="G12" s="280">
        <f>SUM(D12*F12*12)</f>
        <v>5322456</v>
      </c>
    </row>
    <row r="13" spans="1:7" x14ac:dyDescent="0.2">
      <c r="C13" s="281"/>
      <c r="D13" s="298"/>
      <c r="E13" s="282"/>
      <c r="F13" s="283"/>
      <c r="G13" s="284"/>
    </row>
    <row r="14" spans="1:7" x14ac:dyDescent="0.2">
      <c r="A14" s="285" t="s">
        <v>160</v>
      </c>
      <c r="B14" s="285">
        <v>820</v>
      </c>
      <c r="C14" s="287">
        <v>0.03</v>
      </c>
      <c r="D14" s="288">
        <f>SUM($B$14*C14)</f>
        <v>24.599999999999998</v>
      </c>
      <c r="E14" s="98">
        <v>0</v>
      </c>
      <c r="F14" s="289">
        <v>440</v>
      </c>
      <c r="G14" s="290">
        <f>SUM(D14*F14*12)</f>
        <v>129887.99999999997</v>
      </c>
    </row>
    <row r="15" spans="1:7" ht="18" customHeight="1" x14ac:dyDescent="0.2">
      <c r="C15" s="287"/>
      <c r="D15" s="288"/>
      <c r="E15" s="291"/>
      <c r="F15" s="283"/>
      <c r="G15" s="290"/>
    </row>
    <row r="16" spans="1:7" x14ac:dyDescent="0.2">
      <c r="C16" s="292">
        <v>7.0000000000000007E-2</v>
      </c>
      <c r="D16" s="293">
        <f>SUM($B$14*C16)</f>
        <v>57.400000000000006</v>
      </c>
      <c r="E16" s="299">
        <v>0</v>
      </c>
      <c r="F16" s="295">
        <v>200</v>
      </c>
      <c r="G16" s="296">
        <f>SUM(D16*F16*12)</f>
        <v>137760.00000000003</v>
      </c>
    </row>
    <row r="17" spans="1:7" s="98" customFormat="1" ht="16.5" customHeight="1" x14ac:dyDescent="0.25">
      <c r="B17" s="272"/>
      <c r="C17" s="273"/>
      <c r="D17" s="300"/>
      <c r="E17" s="274"/>
      <c r="F17" s="273"/>
      <c r="G17" s="273"/>
    </row>
    <row r="18" spans="1:7" ht="16.5" customHeight="1" x14ac:dyDescent="0.2">
      <c r="C18" s="276">
        <v>0.9</v>
      </c>
      <c r="D18" s="277">
        <f>SUM($B$20*C18)</f>
        <v>38.700000000000003</v>
      </c>
      <c r="E18" s="297">
        <v>7</v>
      </c>
      <c r="F18" s="279">
        <f>F12</f>
        <v>601</v>
      </c>
      <c r="G18" s="280">
        <f>SUM(D18*F18*12)</f>
        <v>279104.40000000002</v>
      </c>
    </row>
    <row r="19" spans="1:7" ht="16.5" customHeight="1" x14ac:dyDescent="0.2">
      <c r="C19" s="281"/>
      <c r="D19" s="288"/>
      <c r="E19" s="282"/>
      <c r="F19" s="283"/>
      <c r="G19" s="290"/>
    </row>
    <row r="20" spans="1:7" ht="16.5" customHeight="1" x14ac:dyDescent="0.2">
      <c r="A20" s="285" t="s">
        <v>161</v>
      </c>
      <c r="B20" s="285">
        <v>43</v>
      </c>
      <c r="C20" s="287">
        <v>0.03</v>
      </c>
      <c r="D20" s="288">
        <f>SUM($B$20*C20)</f>
        <v>1.29</v>
      </c>
      <c r="E20" s="301">
        <v>0</v>
      </c>
      <c r="F20" s="289">
        <f>F14</f>
        <v>440</v>
      </c>
      <c r="G20" s="290">
        <f>SUM(D20*F20*12)</f>
        <v>6811.2000000000007</v>
      </c>
    </row>
    <row r="21" spans="1:7" ht="16.5" customHeight="1" x14ac:dyDescent="0.2">
      <c r="C21" s="287"/>
      <c r="D21" s="288"/>
      <c r="E21" s="291"/>
      <c r="F21" s="283"/>
      <c r="G21" s="290"/>
    </row>
    <row r="22" spans="1:7" ht="16.5" customHeight="1" x14ac:dyDescent="0.2">
      <c r="A22" s="124"/>
      <c r="B22" s="124"/>
      <c r="C22" s="292">
        <v>7.0000000000000007E-2</v>
      </c>
      <c r="D22" s="293">
        <f>SUM($B$20*C22)</f>
        <v>3.0100000000000002</v>
      </c>
      <c r="E22" s="299">
        <v>0</v>
      </c>
      <c r="F22" s="295">
        <f>F16</f>
        <v>200</v>
      </c>
      <c r="G22" s="296">
        <f>SUM(D22*F22*12)</f>
        <v>7224</v>
      </c>
    </row>
    <row r="23" spans="1:7" ht="16.5" customHeight="1" x14ac:dyDescent="0.2">
      <c r="C23" s="302"/>
      <c r="D23" s="302"/>
      <c r="E23" s="302"/>
      <c r="F23" s="302"/>
      <c r="G23" s="303"/>
    </row>
    <row r="24" spans="1:7" s="98" customFormat="1" ht="16.5" customHeight="1" x14ac:dyDescent="0.25">
      <c r="A24" s="381" t="s">
        <v>162</v>
      </c>
      <c r="B24" s="381"/>
      <c r="C24" s="381"/>
      <c r="D24" s="304">
        <f>SUM(D6:D22)</f>
        <v>1612</v>
      </c>
      <c r="E24" s="381" t="s">
        <v>163</v>
      </c>
      <c r="F24" s="381"/>
      <c r="G24" s="305">
        <f>SUM(G6:G22)</f>
        <v>12253039.199999999</v>
      </c>
    </row>
    <row r="25" spans="1:7" ht="16.5" customHeight="1" x14ac:dyDescent="0.2">
      <c r="C25" s="302"/>
      <c r="D25" s="302"/>
      <c r="E25" s="302"/>
      <c r="F25" s="306"/>
      <c r="G25" s="307"/>
    </row>
    <row r="26" spans="1:7" s="98" customFormat="1" ht="16.5" customHeight="1" x14ac:dyDescent="0.25">
      <c r="B26" s="308" t="s">
        <v>164</v>
      </c>
      <c r="C26" s="309"/>
      <c r="D26" s="309"/>
      <c r="E26" s="309"/>
      <c r="F26" s="309"/>
      <c r="G26" s="310">
        <f>SUM(G24+(G24*32.7/100))</f>
        <v>16259783.018399999</v>
      </c>
    </row>
    <row r="27" spans="1:7" s="98" customFormat="1" ht="16.5" customHeight="1" x14ac:dyDescent="0.25">
      <c r="C27" s="311"/>
      <c r="D27" s="311"/>
      <c r="E27" s="311"/>
      <c r="F27" s="282"/>
      <c r="G27" s="282"/>
    </row>
    <row r="28" spans="1:7" ht="16.5" customHeight="1" x14ac:dyDescent="0.2">
      <c r="B28" s="308" t="s">
        <v>165</v>
      </c>
      <c r="C28" s="315"/>
      <c r="D28" s="315"/>
      <c r="E28" s="315"/>
      <c r="F28" s="316"/>
      <c r="G28" s="310">
        <f>G26/12</f>
        <v>1354981.9182</v>
      </c>
    </row>
    <row r="29" spans="1:7" ht="16.5" customHeight="1" x14ac:dyDescent="0.2">
      <c r="A29" s="131" t="s">
        <v>166</v>
      </c>
    </row>
    <row r="30" spans="1:7" ht="16.5" customHeight="1" x14ac:dyDescent="0.2">
      <c r="A30" s="132" t="s">
        <v>167</v>
      </c>
    </row>
    <row r="31" spans="1:7" ht="16.5" customHeight="1" x14ac:dyDescent="0.2"/>
    <row r="33" spans="6:6" x14ac:dyDescent="0.2">
      <c r="F33" s="317"/>
    </row>
    <row r="34" spans="6:6" x14ac:dyDescent="0.2">
      <c r="F34" s="317"/>
    </row>
    <row r="35" spans="6:6" x14ac:dyDescent="0.2">
      <c r="F35" s="318"/>
    </row>
    <row r="36" spans="6:6" x14ac:dyDescent="0.2">
      <c r="F36" s="318"/>
    </row>
    <row r="37" spans="6:6" x14ac:dyDescent="0.2">
      <c r="F37" s="318"/>
    </row>
    <row r="38" spans="6:6" x14ac:dyDescent="0.2">
      <c r="F38" s="318"/>
    </row>
  </sheetData>
  <mergeCells count="3">
    <mergeCell ref="A1:G1"/>
    <mergeCell ref="A24:C24"/>
    <mergeCell ref="E24:F24"/>
  </mergeCells>
  <printOptions horizontalCentered="1"/>
  <pageMargins left="0" right="0" top="0.74803149606299213" bottom="0.74803149606299213" header="0.31496062992125984" footer="0.31496062992125984"/>
  <pageSetup paperSize="9" orientation="landscape" horizontalDpi="0" verticalDpi="0" r:id="rId1"/>
  <headerFooter>
    <oddHeader>&amp;R&amp;"-,Grassetto"&amp;14&amp;ETabella 6a)</oddHeader>
    <oddFooter>&amp;L&amp;8preparato da DIPRU
Ufficio Trattamento economico&amp;R&amp;8Mon/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opLeftCell="A10" workbookViewId="0">
      <selection activeCell="F35" sqref="F35"/>
    </sheetView>
  </sheetViews>
  <sheetFormatPr defaultRowHeight="12.75" x14ac:dyDescent="0.2"/>
  <cols>
    <col min="1" max="2" width="9.140625" style="113"/>
    <col min="3" max="3" width="10.28515625" style="113" customWidth="1"/>
    <col min="4" max="4" width="19" style="124" customWidth="1"/>
    <col min="5" max="5" width="16.85546875" style="113" customWidth="1"/>
    <col min="6" max="6" width="28" style="113" customWidth="1"/>
    <col min="7" max="7" width="42.140625" style="113" customWidth="1"/>
    <col min="8" max="12" width="9.140625" style="113"/>
    <col min="13" max="13" width="15.28515625" style="113" bestFit="1" customWidth="1"/>
    <col min="14" max="14" width="6.7109375" style="113" bestFit="1" customWidth="1"/>
    <col min="15" max="15" width="15.28515625" style="113" bestFit="1" customWidth="1"/>
    <col min="16" max="16" width="19.42578125" style="113" customWidth="1"/>
    <col min="17" max="17" width="16.7109375" style="113" customWidth="1"/>
    <col min="18" max="16384" width="9.140625" style="113"/>
  </cols>
  <sheetData>
    <row r="1" spans="1:7" s="98" customFormat="1" ht="14.25" x14ac:dyDescent="0.25">
      <c r="A1" s="380" t="s">
        <v>168</v>
      </c>
      <c r="B1" s="380"/>
      <c r="C1" s="380"/>
      <c r="D1" s="380"/>
      <c r="E1" s="380"/>
      <c r="F1" s="380"/>
      <c r="G1" s="380"/>
    </row>
    <row r="2" spans="1:7" ht="12.75" customHeight="1" x14ac:dyDescent="0.2">
      <c r="A2" s="263"/>
      <c r="B2" s="263"/>
      <c r="C2" s="263"/>
      <c r="D2" s="264"/>
      <c r="E2" s="263"/>
      <c r="F2" s="263"/>
      <c r="G2" s="263"/>
    </row>
    <row r="3" spans="1:7" s="98" customFormat="1" ht="25.5" x14ac:dyDescent="0.25">
      <c r="A3" s="265" t="s">
        <v>169</v>
      </c>
      <c r="B3" s="266" t="s">
        <v>151</v>
      </c>
      <c r="C3" s="267" t="s">
        <v>152</v>
      </c>
      <c r="D3" s="268" t="s">
        <v>153</v>
      </c>
      <c r="E3" s="269" t="s">
        <v>154</v>
      </c>
      <c r="F3" s="270" t="s">
        <v>155</v>
      </c>
      <c r="G3" s="271" t="s">
        <v>156</v>
      </c>
    </row>
    <row r="4" spans="1:7" s="98" customFormat="1" ht="18" customHeight="1" x14ac:dyDescent="0.25">
      <c r="B4" s="272"/>
      <c r="C4" s="273"/>
      <c r="D4" s="273"/>
      <c r="E4" s="274"/>
      <c r="F4" s="268" t="s">
        <v>157</v>
      </c>
      <c r="G4" s="267" t="s">
        <v>158</v>
      </c>
    </row>
    <row r="5" spans="1:7" s="98" customFormat="1" x14ac:dyDescent="0.25">
      <c r="B5" s="272"/>
      <c r="C5" s="273"/>
      <c r="D5" s="273"/>
      <c r="E5" s="274"/>
      <c r="F5" s="273"/>
      <c r="G5" s="273"/>
    </row>
    <row r="6" spans="1:7" s="275" customFormat="1" x14ac:dyDescent="0.25">
      <c r="C6" s="276"/>
      <c r="D6" s="277"/>
      <c r="E6" s="297"/>
      <c r="F6" s="279"/>
      <c r="G6" s="280">
        <f>D6*F6*12</f>
        <v>0</v>
      </c>
    </row>
    <row r="7" spans="1:7" s="275" customFormat="1" x14ac:dyDescent="0.25">
      <c r="C7" s="281"/>
      <c r="D7" s="282"/>
      <c r="E7" s="282"/>
      <c r="F7" s="283"/>
      <c r="G7" s="284"/>
    </row>
    <row r="8" spans="1:7" s="275" customFormat="1" ht="20.100000000000001" customHeight="1" x14ac:dyDescent="0.25">
      <c r="A8" s="285" t="s">
        <v>57</v>
      </c>
      <c r="B8" s="286">
        <v>360</v>
      </c>
      <c r="C8" s="287">
        <v>1</v>
      </c>
      <c r="D8" s="288">
        <f>SUM($B$8*C8)</f>
        <v>360</v>
      </c>
      <c r="E8" s="301">
        <v>15</v>
      </c>
      <c r="F8" s="289" t="e">
        <f>F10+E8*30</f>
        <v>#REF!</v>
      </c>
      <c r="G8" s="290" t="e">
        <f>D8*F8*12</f>
        <v>#REF!</v>
      </c>
    </row>
    <row r="9" spans="1:7" s="275" customFormat="1" ht="20.100000000000001" customHeight="1" x14ac:dyDescent="0.25">
      <c r="C9" s="287"/>
      <c r="D9" s="288"/>
      <c r="E9" s="291"/>
      <c r="F9" s="283"/>
      <c r="G9" s="290"/>
    </row>
    <row r="10" spans="1:7" s="275" customFormat="1" ht="20.100000000000001" customHeight="1" x14ac:dyDescent="0.25">
      <c r="C10" s="292">
        <v>0</v>
      </c>
      <c r="D10" s="293">
        <f>SUM($B$8*C10)</f>
        <v>0</v>
      </c>
      <c r="E10" s="299">
        <v>0</v>
      </c>
      <c r="F10" s="295" t="e">
        <f>#REF!</f>
        <v>#REF!</v>
      </c>
      <c r="G10" s="296" t="e">
        <f>D10*F10*12</f>
        <v>#REF!</v>
      </c>
    </row>
    <row r="11" spans="1:7" s="98" customFormat="1" ht="24.95" customHeight="1" x14ac:dyDescent="0.25">
      <c r="B11" s="272"/>
      <c r="C11" s="273"/>
      <c r="D11" s="273"/>
      <c r="E11" s="274"/>
      <c r="F11" s="273"/>
      <c r="G11" s="273"/>
    </row>
    <row r="12" spans="1:7" ht="12.75" customHeight="1" x14ac:dyDescent="0.2">
      <c r="C12" s="276"/>
      <c r="D12" s="319"/>
      <c r="E12" s="297"/>
      <c r="F12" s="279"/>
      <c r="G12" s="280">
        <f>D12*F12*12</f>
        <v>0</v>
      </c>
    </row>
    <row r="13" spans="1:7" ht="12.75" customHeight="1" x14ac:dyDescent="0.2">
      <c r="C13" s="281"/>
      <c r="D13" s="298"/>
      <c r="E13" s="282"/>
      <c r="F13" s="283"/>
      <c r="G13" s="284"/>
    </row>
    <row r="14" spans="1:7" ht="12.75" customHeight="1" x14ac:dyDescent="0.2">
      <c r="A14" s="285" t="s">
        <v>66</v>
      </c>
      <c r="B14" s="285">
        <v>379</v>
      </c>
      <c r="C14" s="287">
        <v>1</v>
      </c>
      <c r="D14" s="288">
        <f>SUM($B$14*C14)</f>
        <v>379</v>
      </c>
      <c r="E14" s="301">
        <v>15</v>
      </c>
      <c r="F14" s="289" t="e">
        <f>F16+E14*23</f>
        <v>#REF!</v>
      </c>
      <c r="G14" s="290" t="e">
        <f>D14*F14*12</f>
        <v>#REF!</v>
      </c>
    </row>
    <row r="15" spans="1:7" ht="18" customHeight="1" x14ac:dyDescent="0.2">
      <c r="C15" s="287"/>
      <c r="D15" s="298"/>
      <c r="E15" s="291"/>
      <c r="F15" s="283"/>
      <c r="G15" s="290"/>
    </row>
    <row r="16" spans="1:7" ht="12.75" customHeight="1" x14ac:dyDescent="0.2">
      <c r="C16" s="292">
        <v>0</v>
      </c>
      <c r="D16" s="320">
        <f>SUM($B$14*C16)</f>
        <v>0</v>
      </c>
      <c r="E16" s="299">
        <v>0</v>
      </c>
      <c r="F16" s="295" t="e">
        <f>#REF!</f>
        <v>#REF!</v>
      </c>
      <c r="G16" s="296" t="e">
        <f>D16*F16*12</f>
        <v>#REF!</v>
      </c>
    </row>
    <row r="17" spans="1:7" s="98" customFormat="1" ht="16.5" customHeight="1" x14ac:dyDescent="0.25">
      <c r="B17" s="272"/>
      <c r="C17" s="273"/>
      <c r="D17" s="300"/>
      <c r="E17" s="274"/>
      <c r="F17" s="273"/>
      <c r="G17" s="273"/>
    </row>
    <row r="18" spans="1:7" ht="16.5" customHeight="1" x14ac:dyDescent="0.2">
      <c r="C18" s="276"/>
      <c r="D18" s="319"/>
      <c r="E18" s="297"/>
      <c r="F18" s="279"/>
      <c r="G18" s="280">
        <f>D18*F18*12</f>
        <v>0</v>
      </c>
    </row>
    <row r="19" spans="1:7" ht="16.5" customHeight="1" x14ac:dyDescent="0.2">
      <c r="C19" s="281"/>
      <c r="D19" s="298"/>
      <c r="E19" s="282"/>
      <c r="F19" s="283"/>
      <c r="G19" s="284"/>
    </row>
    <row r="20" spans="1:7" ht="16.5" customHeight="1" x14ac:dyDescent="0.2">
      <c r="A20" s="285" t="s">
        <v>72</v>
      </c>
      <c r="B20" s="285">
        <v>12</v>
      </c>
      <c r="C20" s="287">
        <v>1</v>
      </c>
      <c r="D20" s="298">
        <f>SUM($B$20*C20)</f>
        <v>12</v>
      </c>
      <c r="E20" s="301">
        <v>15</v>
      </c>
      <c r="F20" s="289" t="e">
        <f>F14</f>
        <v>#REF!</v>
      </c>
      <c r="G20" s="290" t="e">
        <f>D20*F20*12</f>
        <v>#REF!</v>
      </c>
    </row>
    <row r="21" spans="1:7" ht="16.5" customHeight="1" x14ac:dyDescent="0.2">
      <c r="C21" s="287"/>
      <c r="D21" s="298"/>
      <c r="E21" s="291"/>
      <c r="F21" s="283"/>
      <c r="G21" s="290"/>
    </row>
    <row r="22" spans="1:7" ht="16.5" customHeight="1" x14ac:dyDescent="0.2">
      <c r="A22" s="124"/>
      <c r="B22" s="124"/>
      <c r="C22" s="292">
        <v>0</v>
      </c>
      <c r="D22" s="320">
        <f>SUM($B$20*C22)</f>
        <v>0</v>
      </c>
      <c r="E22" s="299">
        <v>0</v>
      </c>
      <c r="F22" s="295" t="e">
        <f>F16</f>
        <v>#REF!</v>
      </c>
      <c r="G22" s="296" t="e">
        <f>D22*F22*12</f>
        <v>#REF!</v>
      </c>
    </row>
    <row r="23" spans="1:7" ht="16.5" customHeight="1" x14ac:dyDescent="0.2">
      <c r="C23" s="302"/>
      <c r="D23" s="302"/>
      <c r="E23" s="302"/>
      <c r="F23" s="302"/>
      <c r="G23" s="303"/>
    </row>
    <row r="24" spans="1:7" s="98" customFormat="1" ht="16.5" customHeight="1" x14ac:dyDescent="0.25">
      <c r="A24" s="381" t="s">
        <v>170</v>
      </c>
      <c r="B24" s="381"/>
      <c r="C24" s="381"/>
      <c r="D24" s="304">
        <f>SUM(D6:D22)</f>
        <v>751</v>
      </c>
      <c r="E24" s="381" t="s">
        <v>163</v>
      </c>
      <c r="F24" s="381"/>
      <c r="G24" s="305" t="e">
        <f>SUM(G6:G22)</f>
        <v>#REF!</v>
      </c>
    </row>
    <row r="25" spans="1:7" ht="16.5" customHeight="1" x14ac:dyDescent="0.2">
      <c r="C25" s="302"/>
      <c r="D25" s="302"/>
      <c r="E25" s="302"/>
      <c r="F25" s="306"/>
      <c r="G25" s="307"/>
    </row>
    <row r="26" spans="1:7" s="98" customFormat="1" ht="16.5" customHeight="1" x14ac:dyDescent="0.25">
      <c r="B26" s="308" t="s">
        <v>164</v>
      </c>
      <c r="C26" s="309"/>
      <c r="D26" s="309"/>
      <c r="E26" s="309"/>
      <c r="F26" s="309"/>
      <c r="G26" s="310" t="e">
        <f>G24+G24*32.7/100</f>
        <v>#REF!</v>
      </c>
    </row>
    <row r="27" spans="1:7" s="98" customFormat="1" ht="16.5" customHeight="1" x14ac:dyDescent="0.25">
      <c r="C27" s="311"/>
      <c r="D27" s="311"/>
      <c r="E27" s="311"/>
      <c r="F27" s="282"/>
      <c r="G27" s="282"/>
    </row>
    <row r="28" spans="1:7" ht="16.5" customHeight="1" x14ac:dyDescent="0.2">
      <c r="C28" s="306"/>
      <c r="D28" s="306"/>
      <c r="E28" s="306"/>
      <c r="F28" s="306"/>
      <c r="G28" s="307"/>
    </row>
    <row r="29" spans="1:7" ht="16.5" customHeight="1" x14ac:dyDescent="0.2">
      <c r="A29" s="131" t="s">
        <v>166</v>
      </c>
    </row>
    <row r="30" spans="1:7" ht="16.5" customHeight="1" x14ac:dyDescent="0.2">
      <c r="A30" s="132" t="s">
        <v>167</v>
      </c>
    </row>
    <row r="32" spans="1: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</sheetData>
  <mergeCells count="3">
    <mergeCell ref="A1:G1"/>
    <mergeCell ref="A24:C24"/>
    <mergeCell ref="E24:F24"/>
  </mergeCells>
  <printOptions horizontalCentered="1"/>
  <pageMargins left="0" right="0" top="0.74803149606299213" bottom="0.74803149606299213" header="0.31496062992125984" footer="0.31496062992125984"/>
  <pageSetup paperSize="9" orientation="landscape" horizontalDpi="0" verticalDpi="0" r:id="rId1"/>
  <headerFooter>
    <oddHeader>&amp;R&amp;"-,Grassetto"&amp;14&amp;ETabella 6b)</oddHeader>
    <oddFooter>&amp;L&amp;8preparato da DIPRU
Ufficio Trattamento economico&amp;R&amp;8Mon/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7" workbookViewId="0">
      <selection activeCell="F38" sqref="F38"/>
    </sheetView>
  </sheetViews>
  <sheetFormatPr defaultRowHeight="12.75" x14ac:dyDescent="0.2"/>
  <cols>
    <col min="1" max="2" width="9.140625" style="113"/>
    <col min="3" max="3" width="10.28515625" style="113" customWidth="1"/>
    <col min="4" max="4" width="19" style="124" customWidth="1"/>
    <col min="5" max="5" width="16.85546875" style="113" customWidth="1"/>
    <col min="6" max="6" width="28" style="113" customWidth="1"/>
    <col min="7" max="7" width="42.140625" style="113" customWidth="1"/>
    <col min="8" max="12" width="9.140625" style="113"/>
    <col min="13" max="13" width="15.28515625" style="113" bestFit="1" customWidth="1"/>
    <col min="14" max="14" width="6.7109375" style="113" bestFit="1" customWidth="1"/>
    <col min="15" max="15" width="15.28515625" style="113" bestFit="1" customWidth="1"/>
    <col min="16" max="16" width="19.42578125" style="113" customWidth="1"/>
    <col min="17" max="17" width="16.7109375" style="113" customWidth="1"/>
    <col min="18" max="16384" width="9.140625" style="113"/>
  </cols>
  <sheetData>
    <row r="1" spans="1:7" s="98" customFormat="1" ht="14.25" x14ac:dyDescent="0.25">
      <c r="A1" s="380" t="s">
        <v>171</v>
      </c>
      <c r="B1" s="380"/>
      <c r="C1" s="380"/>
      <c r="D1" s="380"/>
      <c r="E1" s="380"/>
      <c r="F1" s="380"/>
      <c r="G1" s="380"/>
    </row>
    <row r="2" spans="1:7" ht="12.75" customHeight="1" x14ac:dyDescent="0.2">
      <c r="A2" s="263"/>
      <c r="B2" s="263"/>
      <c r="C2" s="263"/>
      <c r="D2" s="264"/>
      <c r="E2" s="263"/>
      <c r="F2" s="263"/>
      <c r="G2" s="263"/>
    </row>
    <row r="3" spans="1:7" s="98" customFormat="1" ht="25.5" x14ac:dyDescent="0.25">
      <c r="A3" s="265" t="s">
        <v>169</v>
      </c>
      <c r="B3" s="266" t="s">
        <v>151</v>
      </c>
      <c r="C3" s="267" t="s">
        <v>152</v>
      </c>
      <c r="D3" s="268" t="s">
        <v>153</v>
      </c>
      <c r="E3" s="269" t="s">
        <v>154</v>
      </c>
      <c r="F3" s="270" t="s">
        <v>155</v>
      </c>
      <c r="G3" s="271" t="s">
        <v>156</v>
      </c>
    </row>
    <row r="4" spans="1:7" s="98" customFormat="1" ht="18" customHeight="1" x14ac:dyDescent="0.25">
      <c r="B4" s="272"/>
      <c r="C4" s="273"/>
      <c r="D4" s="273"/>
      <c r="E4" s="274"/>
      <c r="F4" s="268" t="s">
        <v>157</v>
      </c>
      <c r="G4" s="267" t="s">
        <v>158</v>
      </c>
    </row>
    <row r="5" spans="1:7" s="98" customFormat="1" x14ac:dyDescent="0.25">
      <c r="B5" s="272"/>
      <c r="C5" s="273"/>
      <c r="D5" s="273"/>
      <c r="E5" s="274"/>
      <c r="F5" s="273"/>
      <c r="G5" s="273"/>
    </row>
    <row r="6" spans="1:7" s="275" customFormat="1" x14ac:dyDescent="0.25">
      <c r="C6" s="276"/>
      <c r="D6" s="277"/>
      <c r="E6" s="297"/>
      <c r="F6" s="279"/>
      <c r="G6" s="280">
        <f>D6*F6*12</f>
        <v>0</v>
      </c>
    </row>
    <row r="7" spans="1:7" s="275" customFormat="1" x14ac:dyDescent="0.25">
      <c r="C7" s="281"/>
      <c r="D7" s="282"/>
      <c r="E7" s="282"/>
      <c r="F7" s="283"/>
      <c r="G7" s="284"/>
    </row>
    <row r="8" spans="1:7" s="275" customFormat="1" ht="20.100000000000001" customHeight="1" x14ac:dyDescent="0.25">
      <c r="A8" s="285" t="s">
        <v>57</v>
      </c>
      <c r="B8" s="286">
        <v>62</v>
      </c>
      <c r="C8" s="287">
        <v>1</v>
      </c>
      <c r="D8" s="288">
        <f>SUM($B$8*C8)</f>
        <v>62</v>
      </c>
      <c r="E8" s="301">
        <v>15</v>
      </c>
      <c r="F8" s="289" t="e">
        <f>F10+E8*30</f>
        <v>#REF!</v>
      </c>
      <c r="G8" s="290" t="e">
        <f>D8*F8*12</f>
        <v>#REF!</v>
      </c>
    </row>
    <row r="9" spans="1:7" s="275" customFormat="1" ht="20.100000000000001" customHeight="1" x14ac:dyDescent="0.25">
      <c r="C9" s="287"/>
      <c r="D9" s="288"/>
      <c r="E9" s="291"/>
      <c r="F9" s="283"/>
      <c r="G9" s="290"/>
    </row>
    <row r="10" spans="1:7" s="275" customFormat="1" ht="30" customHeight="1" x14ac:dyDescent="0.25">
      <c r="C10" s="292">
        <v>0</v>
      </c>
      <c r="D10" s="293">
        <f>SUM($B$8*C10)</f>
        <v>0</v>
      </c>
      <c r="E10" s="299">
        <v>0</v>
      </c>
      <c r="F10" s="295" t="e">
        <f>#REF!</f>
        <v>#REF!</v>
      </c>
      <c r="G10" s="296" t="e">
        <f>D10*F10*12</f>
        <v>#REF!</v>
      </c>
    </row>
    <row r="11" spans="1:7" s="98" customFormat="1" ht="8.25" customHeight="1" x14ac:dyDescent="0.25">
      <c r="B11" s="272"/>
      <c r="C11" s="273"/>
      <c r="D11" s="273"/>
      <c r="E11" s="274"/>
      <c r="F11" s="273"/>
      <c r="G11" s="273"/>
    </row>
    <row r="12" spans="1:7" ht="30" customHeight="1" x14ac:dyDescent="0.2">
      <c r="C12" s="276"/>
      <c r="D12" s="319"/>
      <c r="E12" s="297"/>
      <c r="F12" s="279"/>
      <c r="G12" s="280">
        <f>D12*F12*12</f>
        <v>0</v>
      </c>
    </row>
    <row r="13" spans="1:7" ht="8.1" customHeight="1" x14ac:dyDescent="0.2">
      <c r="C13" s="281"/>
      <c r="D13" s="298"/>
      <c r="E13" s="282"/>
      <c r="F13" s="283"/>
      <c r="G13" s="284"/>
    </row>
    <row r="14" spans="1:7" ht="30" customHeight="1" x14ac:dyDescent="0.2">
      <c r="A14" s="285" t="s">
        <v>66</v>
      </c>
      <c r="B14" s="285">
        <v>93</v>
      </c>
      <c r="C14" s="287">
        <v>1</v>
      </c>
      <c r="D14" s="298">
        <f>SUM($B$14*C14)</f>
        <v>93</v>
      </c>
      <c r="E14" s="301">
        <v>15</v>
      </c>
      <c r="F14" s="289" t="e">
        <f>F16+15*23</f>
        <v>#REF!</v>
      </c>
      <c r="G14" s="290" t="e">
        <f>D14*F14*12</f>
        <v>#REF!</v>
      </c>
    </row>
    <row r="15" spans="1:7" ht="8.1" customHeight="1" x14ac:dyDescent="0.2">
      <c r="C15" s="287"/>
      <c r="D15" s="298"/>
      <c r="E15" s="291"/>
      <c r="F15" s="283"/>
      <c r="G15" s="290"/>
    </row>
    <row r="16" spans="1:7" ht="30" customHeight="1" x14ac:dyDescent="0.2">
      <c r="C16" s="292">
        <v>0</v>
      </c>
      <c r="D16" s="320">
        <f>SUM($B$14*C16)</f>
        <v>0</v>
      </c>
      <c r="E16" s="299">
        <v>0</v>
      </c>
      <c r="F16" s="295" t="e">
        <f>#REF!</f>
        <v>#REF!</v>
      </c>
      <c r="G16" s="296" t="e">
        <f>D16*F16*12</f>
        <v>#REF!</v>
      </c>
    </row>
    <row r="17" spans="1:7" s="98" customFormat="1" ht="8.25" customHeight="1" x14ac:dyDescent="0.25">
      <c r="B17" s="272"/>
      <c r="C17" s="273"/>
      <c r="D17" s="300"/>
      <c r="E17" s="274"/>
      <c r="F17" s="273"/>
      <c r="G17" s="273"/>
    </row>
    <row r="18" spans="1:7" ht="30" customHeight="1" x14ac:dyDescent="0.2">
      <c r="C18" s="276"/>
      <c r="D18" s="319"/>
      <c r="E18" s="297"/>
      <c r="F18" s="279"/>
      <c r="G18" s="280">
        <f>D18*F18*12</f>
        <v>0</v>
      </c>
    </row>
    <row r="19" spans="1:7" ht="8.1" customHeight="1" x14ac:dyDescent="0.2">
      <c r="C19" s="281"/>
      <c r="D19" s="298"/>
      <c r="E19" s="282"/>
      <c r="F19" s="283"/>
      <c r="G19" s="284"/>
    </row>
    <row r="20" spans="1:7" ht="30" customHeight="1" x14ac:dyDescent="0.2">
      <c r="A20" s="285" t="s">
        <v>72</v>
      </c>
      <c r="B20" s="285">
        <v>2</v>
      </c>
      <c r="C20" s="287">
        <v>1</v>
      </c>
      <c r="D20" s="298">
        <f>SUM($B$20*C20)</f>
        <v>2</v>
      </c>
      <c r="E20" s="301">
        <v>15</v>
      </c>
      <c r="F20" s="289" t="e">
        <f>F14</f>
        <v>#REF!</v>
      </c>
      <c r="G20" s="290" t="e">
        <f>D20*F20*12</f>
        <v>#REF!</v>
      </c>
    </row>
    <row r="21" spans="1:7" ht="8.1" customHeight="1" x14ac:dyDescent="0.2">
      <c r="C21" s="287"/>
      <c r="D21" s="298"/>
      <c r="E21" s="291"/>
      <c r="F21" s="283"/>
      <c r="G21" s="290"/>
    </row>
    <row r="22" spans="1:7" ht="30" customHeight="1" x14ac:dyDescent="0.2">
      <c r="A22" s="124"/>
      <c r="B22" s="124"/>
      <c r="C22" s="292">
        <v>0</v>
      </c>
      <c r="D22" s="320">
        <f>SUM($B$20*C22)</f>
        <v>0</v>
      </c>
      <c r="E22" s="299">
        <v>0</v>
      </c>
      <c r="F22" s="295" t="e">
        <f>F16</f>
        <v>#REF!</v>
      </c>
      <c r="G22" s="296" t="e">
        <f>D22*F22*12</f>
        <v>#REF!</v>
      </c>
    </row>
    <row r="23" spans="1:7" ht="4.5" customHeight="1" x14ac:dyDescent="0.2">
      <c r="C23" s="302"/>
      <c r="D23" s="302"/>
      <c r="E23" s="302"/>
      <c r="F23" s="302"/>
      <c r="G23" s="303"/>
    </row>
    <row r="24" spans="1:7" s="98" customFormat="1" ht="24.75" customHeight="1" x14ac:dyDescent="0.25">
      <c r="A24" s="381" t="s">
        <v>170</v>
      </c>
      <c r="B24" s="381"/>
      <c r="C24" s="381"/>
      <c r="D24" s="304">
        <f>SUM(D6:D22)</f>
        <v>157</v>
      </c>
      <c r="E24" s="381" t="s">
        <v>163</v>
      </c>
      <c r="F24" s="381"/>
      <c r="G24" s="305" t="e">
        <f>SUM(G6:G22)</f>
        <v>#REF!</v>
      </c>
    </row>
    <row r="25" spans="1:7" x14ac:dyDescent="0.2">
      <c r="C25" s="302"/>
      <c r="D25" s="302"/>
      <c r="E25" s="302"/>
      <c r="F25" s="306"/>
      <c r="G25" s="307"/>
    </row>
    <row r="26" spans="1:7" s="98" customFormat="1" ht="30" customHeight="1" x14ac:dyDescent="0.25">
      <c r="B26" s="308" t="s">
        <v>164</v>
      </c>
      <c r="C26" s="309"/>
      <c r="D26" s="309"/>
      <c r="E26" s="309"/>
      <c r="F26" s="309"/>
      <c r="G26" s="310" t="e">
        <f>G24+G24*32.7/100</f>
        <v>#REF!</v>
      </c>
    </row>
    <row r="27" spans="1:7" s="98" customFormat="1" x14ac:dyDescent="0.25">
      <c r="C27" s="311"/>
      <c r="D27" s="311"/>
      <c r="E27" s="311"/>
      <c r="F27" s="282"/>
      <c r="G27" s="282"/>
    </row>
    <row r="28" spans="1:7" s="98" customFormat="1" ht="30" hidden="1" customHeight="1" x14ac:dyDescent="0.25">
      <c r="C28" s="312"/>
      <c r="D28" s="313"/>
      <c r="E28" s="313"/>
      <c r="F28" s="312"/>
      <c r="G28" s="314" t="e">
        <f>SUM(#REF!-G26)</f>
        <v>#REF!</v>
      </c>
    </row>
    <row r="29" spans="1:7" x14ac:dyDescent="0.2">
      <c r="C29" s="306"/>
      <c r="D29" s="306"/>
      <c r="E29" s="306"/>
      <c r="F29" s="306"/>
      <c r="G29" s="307"/>
    </row>
  </sheetData>
  <mergeCells count="3">
    <mergeCell ref="A1:G1"/>
    <mergeCell ref="A24:C24"/>
    <mergeCell ref="E24:F24"/>
  </mergeCells>
  <printOptions horizontalCentered="1"/>
  <pageMargins left="0" right="0" top="0.74803149606299213" bottom="0.74803149606299213" header="0.31496062992125984" footer="0.31496062992125984"/>
  <pageSetup paperSize="9" orientation="landscape" horizontalDpi="0" verticalDpi="0" r:id="rId1"/>
  <headerFooter>
    <oddHeader>&amp;R&amp;"-,Grassetto"&amp;14&amp;ETabella 6c)</oddHeader>
    <oddFooter>&amp;L&amp;8preparato da DIPRU
Ufficio Trattamento economico&amp;R&amp;8Mon/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workbookViewId="0">
      <selection sqref="A1:XFD1048576"/>
    </sheetView>
  </sheetViews>
  <sheetFormatPr defaultRowHeight="12.75" x14ac:dyDescent="0.2"/>
  <cols>
    <col min="1" max="1" width="81.140625" style="1" customWidth="1"/>
    <col min="2" max="2" width="22.85546875" style="1" customWidth="1"/>
    <col min="3" max="16384" width="9.140625" style="1"/>
  </cols>
  <sheetData>
    <row r="1" spans="1:2" ht="30.75" customHeight="1" x14ac:dyDescent="0.2">
      <c r="A1" s="382" t="s">
        <v>172</v>
      </c>
      <c r="B1" s="382"/>
    </row>
    <row r="2" spans="1:2" ht="25.5" customHeight="1" x14ac:dyDescent="0.2">
      <c r="A2" s="383" t="s">
        <v>1</v>
      </c>
      <c r="B2" s="383"/>
    </row>
    <row r="3" spans="1:2" ht="24.75" customHeight="1" x14ac:dyDescent="0.2">
      <c r="A3" s="48"/>
      <c r="B3" s="321"/>
    </row>
    <row r="4" spans="1:2" s="8" customFormat="1" ht="36.75" customHeight="1" x14ac:dyDescent="0.2">
      <c r="A4" s="6" t="s">
        <v>3</v>
      </c>
      <c r="B4" s="4" t="s">
        <v>2</v>
      </c>
    </row>
    <row r="5" spans="1:2" s="8" customFormat="1" ht="31.5" customHeight="1" x14ac:dyDescent="0.2">
      <c r="A5" s="9" t="s">
        <v>173</v>
      </c>
      <c r="B5" s="14">
        <f>100000+430000+430000</f>
        <v>960000</v>
      </c>
    </row>
    <row r="6" spans="1:2" s="8" customFormat="1" ht="31.5" customHeight="1" x14ac:dyDescent="0.2">
      <c r="A6" s="322" t="s">
        <v>174</v>
      </c>
      <c r="B6" s="14">
        <f>5492453/12</f>
        <v>457704.41666666669</v>
      </c>
    </row>
    <row r="7" spans="1:2" s="8" customFormat="1" ht="31.5" customHeight="1" x14ac:dyDescent="0.2">
      <c r="A7" s="323" t="s">
        <v>175</v>
      </c>
      <c r="B7" s="324">
        <v>1600000</v>
      </c>
    </row>
    <row r="8" spans="1:2" s="8" customFormat="1" ht="6.75" customHeight="1" x14ac:dyDescent="0.2">
      <c r="B8" s="15"/>
    </row>
    <row r="9" spans="1:2" s="18" customFormat="1" ht="24.95" customHeight="1" x14ac:dyDescent="0.25">
      <c r="A9" s="16" t="s">
        <v>12</v>
      </c>
      <c r="B9" s="17">
        <f>SUM(B5:B8)</f>
        <v>3017704.416666667</v>
      </c>
    </row>
    <row r="10" spans="1:2" s="18" customFormat="1" ht="5.25" customHeight="1" x14ac:dyDescent="0.25">
      <c r="A10" s="16"/>
      <c r="B10" s="19"/>
    </row>
    <row r="11" spans="1:2" s="18" customFormat="1" ht="19.5" customHeight="1" x14ac:dyDescent="0.25">
      <c r="A11" s="6" t="s">
        <v>13</v>
      </c>
      <c r="B11" s="19"/>
    </row>
    <row r="12" spans="1:2" s="8" customFormat="1" ht="30" customHeight="1" x14ac:dyDescent="0.2">
      <c r="A12" s="325" t="s">
        <v>176</v>
      </c>
      <c r="B12" s="326">
        <v>470042</v>
      </c>
    </row>
    <row r="13" spans="1:2" s="8" customFormat="1" ht="31.5" customHeight="1" x14ac:dyDescent="0.2">
      <c r="A13" s="327" t="s">
        <v>177</v>
      </c>
      <c r="B13" s="326">
        <v>558913</v>
      </c>
    </row>
    <row r="14" spans="1:2" s="18" customFormat="1" ht="4.5" customHeight="1" x14ac:dyDescent="0.25">
      <c r="A14" s="16"/>
      <c r="B14" s="22"/>
    </row>
    <row r="15" spans="1:2" s="18" customFormat="1" ht="24.95" customHeight="1" x14ac:dyDescent="0.25">
      <c r="A15" s="16" t="s">
        <v>16</v>
      </c>
      <c r="B15" s="17">
        <f>SUM(B11:B14)</f>
        <v>1028955</v>
      </c>
    </row>
    <row r="16" spans="1:2" s="18" customFormat="1" ht="4.5" customHeight="1" thickBot="1" x14ac:dyDescent="0.3">
      <c r="A16" s="16"/>
      <c r="B16" s="22"/>
    </row>
    <row r="17" spans="1:2" s="25" customFormat="1" ht="24.95" customHeight="1" thickTop="1" thickBot="1" x14ac:dyDescent="0.4">
      <c r="A17" s="63" t="s">
        <v>178</v>
      </c>
      <c r="B17" s="35">
        <f>B9-B15</f>
        <v>1988749.416666667</v>
      </c>
    </row>
    <row r="18" spans="1:2" s="8" customFormat="1" ht="36" customHeight="1" thickTop="1" x14ac:dyDescent="0.2">
      <c r="B18" s="328"/>
    </row>
    <row r="19" spans="1:2" s="8" customFormat="1" ht="36" customHeight="1" x14ac:dyDescent="0.2">
      <c r="A19" s="382" t="s">
        <v>179</v>
      </c>
      <c r="B19" s="382"/>
    </row>
    <row r="20" spans="1:2" s="8" customFormat="1" ht="36" customHeight="1" x14ac:dyDescent="0.2">
      <c r="A20" s="383" t="s">
        <v>28</v>
      </c>
      <c r="B20" s="383"/>
    </row>
    <row r="21" spans="1:2" s="8" customFormat="1" ht="17.25" customHeight="1" x14ac:dyDescent="0.2">
      <c r="B21" s="328"/>
    </row>
    <row r="22" spans="1:2" s="50" customFormat="1" ht="42.75" customHeight="1" x14ac:dyDescent="0.25">
      <c r="A22" s="49" t="s">
        <v>29</v>
      </c>
      <c r="B22" s="4" t="s">
        <v>2</v>
      </c>
    </row>
    <row r="23" spans="1:2" s="37" customFormat="1" ht="6.75" customHeight="1" x14ac:dyDescent="0.25">
      <c r="A23" s="1"/>
      <c r="B23" s="329"/>
    </row>
    <row r="24" spans="1:2" s="53" customFormat="1" ht="20.100000000000001" customHeight="1" x14ac:dyDescent="0.25">
      <c r="A24" s="51" t="s">
        <v>32</v>
      </c>
      <c r="B24" s="52">
        <f>270000/12</f>
        <v>22500</v>
      </c>
    </row>
    <row r="25" spans="1:2" s="53" customFormat="1" ht="23.25" customHeight="1" x14ac:dyDescent="0.25">
      <c r="A25" s="54" t="s">
        <v>33</v>
      </c>
      <c r="B25" s="59">
        <f>434000/12</f>
        <v>36166.666666666664</v>
      </c>
    </row>
    <row r="26" spans="1:2" s="53" customFormat="1" ht="21.75" customHeight="1" x14ac:dyDescent="0.25">
      <c r="A26" s="54" t="s">
        <v>34</v>
      </c>
      <c r="B26" s="55" t="e">
        <f>#REF!</f>
        <v>#REF!</v>
      </c>
    </row>
    <row r="27" spans="1:2" s="53" customFormat="1" ht="24" customHeight="1" x14ac:dyDescent="0.25">
      <c r="A27" s="60" t="s">
        <v>180</v>
      </c>
      <c r="B27" s="61" t="e">
        <f>#REF!</f>
        <v>#REF!</v>
      </c>
    </row>
    <row r="28" spans="1:2" s="37" customFormat="1" ht="6.75" customHeight="1" thickBot="1" x14ac:dyDescent="0.25">
      <c r="A28" s="62"/>
      <c r="B28" s="33"/>
    </row>
    <row r="29" spans="1:2" s="64" customFormat="1" ht="24.95" customHeight="1" thickTop="1" thickBot="1" x14ac:dyDescent="0.4">
      <c r="A29" s="63" t="s">
        <v>181</v>
      </c>
      <c r="B29" s="35" t="e">
        <f>SUM(B24:B28)</f>
        <v>#REF!</v>
      </c>
    </row>
    <row r="30" spans="1:2" s="8" customFormat="1" ht="22.5" customHeight="1" thickTop="1" x14ac:dyDescent="0.2">
      <c r="B30" s="328"/>
    </row>
    <row r="31" spans="1:2" x14ac:dyDescent="0.2">
      <c r="B31" s="37"/>
    </row>
    <row r="32" spans="1:2" x14ac:dyDescent="0.2">
      <c r="B32" s="37"/>
    </row>
    <row r="33" spans="1:2" x14ac:dyDescent="0.2">
      <c r="B33" s="37"/>
    </row>
    <row r="34" spans="1:2" ht="6.75" customHeight="1" thickBot="1" x14ac:dyDescent="0.25">
      <c r="B34" s="38"/>
    </row>
    <row r="35" spans="1:2" s="39" customFormat="1" ht="24.75" customHeight="1" thickTop="1" x14ac:dyDescent="0.25">
      <c r="A35" s="330" t="s">
        <v>182</v>
      </c>
      <c r="B35" s="331"/>
    </row>
    <row r="36" spans="1:2" s="39" customFormat="1" ht="20.100000000000001" customHeight="1" x14ac:dyDescent="0.25">
      <c r="A36" s="40"/>
      <c r="B36" s="41"/>
    </row>
    <row r="37" spans="1:2" s="39" customFormat="1" ht="20.100000000000001" customHeight="1" x14ac:dyDescent="0.25">
      <c r="A37" s="42" t="s">
        <v>24</v>
      </c>
      <c r="B37" s="43">
        <f>B17</f>
        <v>1988749.416666667</v>
      </c>
    </row>
    <row r="38" spans="1:2" s="39" customFormat="1" ht="20.100000000000001" customHeight="1" x14ac:dyDescent="0.25">
      <c r="A38" s="42" t="s">
        <v>25</v>
      </c>
      <c r="B38" s="43" t="e">
        <f>B29</f>
        <v>#REF!</v>
      </c>
    </row>
    <row r="39" spans="1:2" s="39" customFormat="1" ht="6" customHeight="1" x14ac:dyDescent="0.25">
      <c r="A39" s="42"/>
      <c r="B39" s="43"/>
    </row>
    <row r="40" spans="1:2" s="39" customFormat="1" ht="18.75" customHeight="1" x14ac:dyDescent="0.25">
      <c r="A40" s="44" t="s">
        <v>183</v>
      </c>
      <c r="B40" s="45" t="e">
        <f>B37-B38</f>
        <v>#REF!</v>
      </c>
    </row>
    <row r="41" spans="1:2" s="39" customFormat="1" ht="20.100000000000001" customHeight="1" thickBot="1" x14ac:dyDescent="0.3">
      <c r="A41" s="46"/>
      <c r="B41" s="47"/>
    </row>
    <row r="42" spans="1:2" ht="13.5" thickTop="1" x14ac:dyDescent="0.2"/>
  </sheetData>
  <mergeCells count="4">
    <mergeCell ref="A1:B1"/>
    <mergeCell ref="A2:B2"/>
    <mergeCell ref="A19:B19"/>
    <mergeCell ref="A20:B20"/>
  </mergeCells>
  <printOptions horizontalCentered="1"/>
  <pageMargins left="0" right="0" top="0.74803149606299213" bottom="0.74803149606299213" header="0.31496062992125984" footer="0.31496062992125984"/>
  <pageSetup paperSize="9" scale="86" orientation="portrait" horizontalDpi="0" verticalDpi="0" r:id="rId1"/>
  <headerFooter>
    <oddHeader>&amp;R&amp;"-,Grassetto"&amp;14&amp;ETabella 7)</oddHeader>
    <oddFooter>&amp;L&amp;8preparato da DIPRU
Ufficio Trattamento economico&amp;R&amp;8Mon/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Generale Fondi Tab.1</vt:lpstr>
      <vt:lpstr>Generale Costi Presunti Tab.2</vt:lpstr>
      <vt:lpstr>Costi stabilizzazione Tab.3 </vt:lpstr>
      <vt:lpstr>Costi x turni ecc. Tab.4</vt:lpstr>
      <vt:lpstr>Flessibilità Tab.5</vt:lpstr>
      <vt:lpstr>Art.18 "Ruolo" Tab.6a)</vt:lpstr>
      <vt:lpstr>Art.18 "Prestito" Tab.6b) </vt:lpstr>
      <vt:lpstr>Art.18 "Ruoli Provvis."Tab.6c) </vt:lpstr>
      <vt:lpstr>Generale Fondi Tab.7</vt:lpstr>
      <vt:lpstr>Generale Fondi Tab.8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Montagna Carlo</dc:creator>
  <cp:lastModifiedBy>Luciano Iannarilli</cp:lastModifiedBy>
  <cp:lastPrinted>2016-06-23T09:32:22Z</cp:lastPrinted>
  <dcterms:created xsi:type="dcterms:W3CDTF">2016-06-23T09:08:06Z</dcterms:created>
  <dcterms:modified xsi:type="dcterms:W3CDTF">2016-06-24T09:07:47Z</dcterms:modified>
</cp:coreProperties>
</file>